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2.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xr:revisionPtr revIDLastSave="0" documentId="13_ncr:1_{9D9D25F7-512B-4D7C-B5C7-FC310791B6BF}" xr6:coauthVersionLast="47" xr6:coauthVersionMax="47" xr10:uidLastSave="{00000000-0000-0000-0000-000000000000}"/>
  <bookViews>
    <workbookView xWindow="-108" yWindow="-108" windowWidth="23256" windowHeight="13176" activeTab="1" xr2:uid="{00000000-000D-0000-FFFF-FFFF00000000}"/>
  </bookViews>
  <sheets>
    <sheet name="Rev 0-2025" sheetId="2" r:id="rId1"/>
    <sheet name="Rev 0-2024" sheetId="5" r:id="rId2"/>
    <sheet name="ELEKTRİK ÇOKLU REG.2024" sheetId="6" r:id="rId3"/>
    <sheet name="elektrik çoklu regresyon2025" sheetId="4" r:id="rId4"/>
    <sheet name="fuel oil regresyon2025" sheetId="3" r:id="rId5"/>
    <sheet name="Revizyon Tablosu" sheetId="1" r:id="rId6"/>
  </sheets>
  <definedNames>
    <definedName name="aaa" localSheetId="2">#REF!</definedName>
    <definedName name="aaa" localSheetId="1">#REF!</definedName>
    <definedName name="aaa" localSheetId="0">#REF!</definedName>
    <definedName name="aaa">#REF!</definedName>
    <definedName name="ADA" localSheetId="2">#REF!</definedName>
    <definedName name="ADA" localSheetId="1">#REF!</definedName>
    <definedName name="ADA" localSheetId="0">#REF!</definedName>
    <definedName name="ADA">#REF!</definedName>
    <definedName name="ADAM" localSheetId="2">#REF!</definedName>
    <definedName name="ADAM" localSheetId="1">#REF!</definedName>
    <definedName name="ADAM" localSheetId="0">#REF!</definedName>
    <definedName name="ADAM">#REF!</definedName>
    <definedName name="FE" localSheetId="2">#REF!</definedName>
    <definedName name="FE" localSheetId="1">#REF!</definedName>
    <definedName name="FE" localSheetId="0">#REF!</definedName>
    <definedName name="FE">#REF!</definedName>
    <definedName name="MADAM" localSheetId="2">#REF!</definedName>
    <definedName name="MADAM" localSheetId="1">#REF!</definedName>
    <definedName name="MADAM" localSheetId="0">#REF!</definedName>
    <definedName name="MADAM">#REF!</definedName>
    <definedName name="Satınalmaetkik1" localSheetId="2">#REF!</definedName>
    <definedName name="Satınalmaetkik1" localSheetId="1">#REF!</definedName>
    <definedName name="Satınalmaetkik1" localSheetId="0">#REF!</definedName>
    <definedName name="Satınalmaetkik1">#REF!</definedName>
    <definedName name="sdsd" localSheetId="2">#REF!</definedName>
    <definedName name="sdsd" localSheetId="1">#REF!</definedName>
    <definedName name="sdsd" localSheetId="0">#REF!</definedName>
    <definedName name="sdsd">#REF!</definedName>
    <definedName name="SONUÇ" localSheetId="2">#REF!</definedName>
    <definedName name="SONUÇ" localSheetId="1">#REF!</definedName>
    <definedName name="SONUÇ" localSheetId="0">#REF!</definedName>
    <definedName name="SONUÇ">#REF!</definedName>
    <definedName name="ssd" localSheetId="2">#REF!</definedName>
    <definedName name="ssd" localSheetId="1">#REF!</definedName>
    <definedName name="ssd" localSheetId="0">#REF!</definedName>
    <definedName name="ssd">#REF!</definedName>
    <definedName name="veri" localSheetId="2">#REF!</definedName>
    <definedName name="veri" localSheetId="1">#REF!</definedName>
    <definedName name="veri" localSheetId="0">#REF!</definedName>
    <definedName name="veri">#REF!</definedName>
    <definedName name="_xlnm.Print_Titles" localSheetId="1">'Rev 0-2024'!$1:$1</definedName>
    <definedName name="_xlnm.Print_Titles" localSheetId="0">'Rev 0-2025'!$1:$1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1" i="5" l="1"/>
  <c r="F130" i="5"/>
  <c r="F129" i="5"/>
  <c r="F128" i="5"/>
  <c r="F127" i="5"/>
  <c r="F126" i="5"/>
  <c r="F125" i="5"/>
  <c r="F124" i="5"/>
  <c r="F123" i="5"/>
  <c r="F122" i="5"/>
  <c r="F121" i="5"/>
  <c r="F120" i="5"/>
  <c r="F26" i="2" l="1"/>
  <c r="F25" i="2"/>
  <c r="F24" i="2"/>
  <c r="F23" i="2"/>
  <c r="F22" i="2"/>
  <c r="F21" i="2"/>
  <c r="H235" i="5" l="1"/>
  <c r="G235" i="5"/>
  <c r="F235" i="5"/>
  <c r="F234" i="5"/>
  <c r="H234" i="5" s="1"/>
  <c r="H233" i="5"/>
  <c r="F233" i="5"/>
  <c r="G233" i="5" s="1"/>
  <c r="F232" i="5"/>
  <c r="H232" i="5" s="1"/>
  <c r="G231" i="5"/>
  <c r="F231" i="5"/>
  <c r="H231" i="5" s="1"/>
  <c r="F230" i="5"/>
  <c r="H230" i="5" s="1"/>
  <c r="F229" i="5"/>
  <c r="H229" i="5" s="1"/>
  <c r="H228" i="5"/>
  <c r="G228" i="5"/>
  <c r="F228" i="5"/>
  <c r="F227" i="5"/>
  <c r="G227" i="5" s="1"/>
  <c r="F226" i="5"/>
  <c r="H226" i="5" s="1"/>
  <c r="F225" i="5"/>
  <c r="H225" i="5" s="1"/>
  <c r="F224" i="5"/>
  <c r="H224" i="5" s="1"/>
  <c r="I224" i="5" s="1"/>
  <c r="E221" i="5"/>
  <c r="E220" i="5"/>
  <c r="E219" i="5"/>
  <c r="E218" i="5"/>
  <c r="E217" i="5"/>
  <c r="E216" i="5"/>
  <c r="C201" i="5"/>
  <c r="C200" i="5"/>
  <c r="C199" i="5"/>
  <c r="C198" i="5"/>
  <c r="C197" i="5"/>
  <c r="C196" i="5"/>
  <c r="C187" i="5"/>
  <c r="C186" i="5"/>
  <c r="C185" i="5"/>
  <c r="C184" i="5"/>
  <c r="C183" i="5"/>
  <c r="C182" i="5"/>
  <c r="C169" i="5"/>
  <c r="C168" i="5"/>
  <c r="C167" i="5"/>
  <c r="C166" i="5"/>
  <c r="C165" i="5"/>
  <c r="C164" i="5"/>
  <c r="H131" i="5"/>
  <c r="H130" i="5"/>
  <c r="G129" i="5"/>
  <c r="H128" i="5"/>
  <c r="H127" i="5"/>
  <c r="H126" i="5"/>
  <c r="H125" i="5"/>
  <c r="G124" i="5"/>
  <c r="G123" i="5"/>
  <c r="H122" i="5"/>
  <c r="H121" i="5"/>
  <c r="H120" i="5"/>
  <c r="I120" i="5" s="1"/>
  <c r="D108" i="5"/>
  <c r="N52" i="5"/>
  <c r="P52" i="5" s="1"/>
  <c r="I52" i="5"/>
  <c r="E52" i="5"/>
  <c r="N51" i="5"/>
  <c r="P51" i="5" s="1"/>
  <c r="I51" i="5"/>
  <c r="E51" i="5"/>
  <c r="M51" i="5" s="1"/>
  <c r="P50" i="5"/>
  <c r="N50" i="5"/>
  <c r="I50" i="5"/>
  <c r="E50" i="5"/>
  <c r="N49" i="5"/>
  <c r="P49" i="5" s="1"/>
  <c r="I49" i="5"/>
  <c r="E49" i="5"/>
  <c r="M49" i="5" s="1"/>
  <c r="P48" i="5"/>
  <c r="N48" i="5"/>
  <c r="I48" i="5"/>
  <c r="E48" i="5"/>
  <c r="M48" i="5" s="1"/>
  <c r="P47" i="5"/>
  <c r="N47" i="5"/>
  <c r="I47" i="5"/>
  <c r="E47" i="5"/>
  <c r="N46" i="5"/>
  <c r="P46" i="5" s="1"/>
  <c r="I46" i="5"/>
  <c r="E46" i="5"/>
  <c r="M46" i="5" s="1"/>
  <c r="P45" i="5"/>
  <c r="N45" i="5"/>
  <c r="I45" i="5"/>
  <c r="E45" i="5"/>
  <c r="M45" i="5" s="1"/>
  <c r="N44" i="5"/>
  <c r="P44" i="5" s="1"/>
  <c r="I44" i="5"/>
  <c r="E44" i="5"/>
  <c r="M44" i="5" s="1"/>
  <c r="N43" i="5"/>
  <c r="P43" i="5" s="1"/>
  <c r="M43" i="5"/>
  <c r="I43" i="5"/>
  <c r="E43" i="5"/>
  <c r="P42" i="5"/>
  <c r="N42" i="5"/>
  <c r="I42" i="5"/>
  <c r="E42" i="5"/>
  <c r="N41" i="5"/>
  <c r="P41" i="5" s="1"/>
  <c r="I41" i="5"/>
  <c r="E41" i="5"/>
  <c r="N40" i="5"/>
  <c r="P40" i="5" s="1"/>
  <c r="I40" i="5"/>
  <c r="E40" i="5"/>
  <c r="B40" i="5"/>
  <c r="I39" i="5"/>
  <c r="E39" i="5"/>
  <c r="M39" i="5" s="1"/>
  <c r="B39" i="5"/>
  <c r="N39" i="5" s="1"/>
  <c r="P39" i="5" s="1"/>
  <c r="I38" i="5"/>
  <c r="F38" i="5"/>
  <c r="N38" i="5" s="1"/>
  <c r="P38" i="5" s="1"/>
  <c r="E38" i="5"/>
  <c r="M38" i="5" s="1"/>
  <c r="B38" i="5"/>
  <c r="N37" i="5"/>
  <c r="P37" i="5" s="1"/>
  <c r="I37" i="5"/>
  <c r="M37" i="5" s="1"/>
  <c r="F37" i="5"/>
  <c r="E37" i="5"/>
  <c r="B37" i="5"/>
  <c r="I36" i="5"/>
  <c r="F36" i="5"/>
  <c r="E36" i="5"/>
  <c r="B36" i="5"/>
  <c r="N35" i="5"/>
  <c r="P35" i="5" s="1"/>
  <c r="I35" i="5"/>
  <c r="F35" i="5"/>
  <c r="E35" i="5"/>
  <c r="M35" i="5" s="1"/>
  <c r="B35" i="5"/>
  <c r="I34" i="5"/>
  <c r="F34" i="5"/>
  <c r="E34" i="5"/>
  <c r="M34" i="5" s="1"/>
  <c r="B34" i="5"/>
  <c r="N34" i="5" s="1"/>
  <c r="P34" i="5" s="1"/>
  <c r="I33" i="5"/>
  <c r="F33" i="5"/>
  <c r="E33" i="5"/>
  <c r="M33" i="5" s="1"/>
  <c r="B33" i="5"/>
  <c r="I32" i="5"/>
  <c r="E32" i="5"/>
  <c r="M32" i="5" s="1"/>
  <c r="B32" i="5"/>
  <c r="N32" i="5" s="1"/>
  <c r="P32" i="5" s="1"/>
  <c r="I31" i="5"/>
  <c r="E31" i="5"/>
  <c r="M31" i="5" s="1"/>
  <c r="B31" i="5"/>
  <c r="N31" i="5" s="1"/>
  <c r="P31" i="5" s="1"/>
  <c r="I30" i="5"/>
  <c r="E30" i="5"/>
  <c r="B30" i="5"/>
  <c r="N30" i="5" s="1"/>
  <c r="P30" i="5" s="1"/>
  <c r="I29" i="5"/>
  <c r="E29" i="5"/>
  <c r="M29" i="5" s="1"/>
  <c r="B29" i="5"/>
  <c r="N29" i="5" s="1"/>
  <c r="P29" i="5" s="1"/>
  <c r="I28" i="5"/>
  <c r="E28" i="5"/>
  <c r="B28" i="5"/>
  <c r="N28" i="5" s="1"/>
  <c r="P28" i="5" s="1"/>
  <c r="N27" i="5"/>
  <c r="P27" i="5" s="1"/>
  <c r="I27" i="5"/>
  <c r="E27" i="5"/>
  <c r="B27" i="5"/>
  <c r="M26" i="5"/>
  <c r="I26" i="5"/>
  <c r="F26" i="5"/>
  <c r="E26" i="5"/>
  <c r="B26" i="5"/>
  <c r="I25" i="5"/>
  <c r="F25" i="5"/>
  <c r="E25" i="5"/>
  <c r="B25" i="5"/>
  <c r="N25" i="5" s="1"/>
  <c r="P25" i="5" s="1"/>
  <c r="I24" i="5"/>
  <c r="F24" i="5"/>
  <c r="E24" i="5"/>
  <c r="M24" i="5" s="1"/>
  <c r="B24" i="5"/>
  <c r="N24" i="5" s="1"/>
  <c r="P24" i="5" s="1"/>
  <c r="I23" i="5"/>
  <c r="F23" i="5"/>
  <c r="E23" i="5"/>
  <c r="B23" i="5"/>
  <c r="I22" i="5"/>
  <c r="F22" i="5"/>
  <c r="E22" i="5"/>
  <c r="B22" i="5"/>
  <c r="N22" i="5" s="1"/>
  <c r="P22" i="5" s="1"/>
  <c r="I21" i="5"/>
  <c r="F21" i="5"/>
  <c r="E21" i="5"/>
  <c r="M21" i="5" s="1"/>
  <c r="B21" i="5"/>
  <c r="I20" i="5"/>
  <c r="E20" i="5"/>
  <c r="M20" i="5" s="1"/>
  <c r="B20" i="5"/>
  <c r="N20" i="5" s="1"/>
  <c r="P20" i="5" s="1"/>
  <c r="I19" i="5"/>
  <c r="E19" i="5"/>
  <c r="B19" i="5"/>
  <c r="N19" i="5" s="1"/>
  <c r="P19" i="5" s="1"/>
  <c r="I18" i="5"/>
  <c r="E18" i="5"/>
  <c r="M18" i="5" s="1"/>
  <c r="B18" i="5"/>
  <c r="N18" i="5" s="1"/>
  <c r="P18" i="5" s="1"/>
  <c r="I17" i="5"/>
  <c r="E17" i="5"/>
  <c r="B17" i="5"/>
  <c r="N17" i="5" s="1"/>
  <c r="P17" i="5" s="1"/>
  <c r="N16" i="5"/>
  <c r="P16" i="5" s="1"/>
  <c r="I16" i="5"/>
  <c r="E16" i="5"/>
  <c r="M16" i="5" s="1"/>
  <c r="B16" i="5"/>
  <c r="I15" i="5"/>
  <c r="F15" i="5"/>
  <c r="E15" i="5"/>
  <c r="B15" i="5"/>
  <c r="I14" i="5"/>
  <c r="F14" i="5"/>
  <c r="E14" i="5"/>
  <c r="B14" i="5"/>
  <c r="I13" i="5"/>
  <c r="F13" i="5"/>
  <c r="N13" i="5" s="1"/>
  <c r="P13" i="5" s="1"/>
  <c r="E13" i="5"/>
  <c r="M13" i="5" s="1"/>
  <c r="B13" i="5"/>
  <c r="I12" i="5"/>
  <c r="F12" i="5"/>
  <c r="E12" i="5"/>
  <c r="B12" i="5"/>
  <c r="N11" i="5"/>
  <c r="P11" i="5" s="1"/>
  <c r="I11" i="5"/>
  <c r="M11" i="5" s="1"/>
  <c r="F11" i="5"/>
  <c r="E11" i="5"/>
  <c r="B11" i="5"/>
  <c r="I10" i="5"/>
  <c r="F10" i="5"/>
  <c r="E10" i="5"/>
  <c r="M10" i="5" s="1"/>
  <c r="B10" i="5"/>
  <c r="N10" i="5" s="1"/>
  <c r="P10" i="5" s="1"/>
  <c r="N9" i="5"/>
  <c r="P9" i="5" s="1"/>
  <c r="I9" i="5"/>
  <c r="F9" i="5"/>
  <c r="E9" i="5"/>
  <c r="M9" i="5" s="1"/>
  <c r="B9" i="5"/>
  <c r="I8" i="5"/>
  <c r="E8" i="5"/>
  <c r="M8" i="5" s="1"/>
  <c r="B8" i="5"/>
  <c r="N8" i="5" s="1"/>
  <c r="P8" i="5" s="1"/>
  <c r="I7" i="5"/>
  <c r="E7" i="5"/>
  <c r="M7" i="5" s="1"/>
  <c r="B7" i="5"/>
  <c r="N7" i="5" s="1"/>
  <c r="P7" i="5" s="1"/>
  <c r="I6" i="5"/>
  <c r="E6" i="5"/>
  <c r="M6" i="5" s="1"/>
  <c r="B6" i="5"/>
  <c r="N6" i="5" s="1"/>
  <c r="P6" i="5" s="1"/>
  <c r="I5" i="5"/>
  <c r="E5" i="5"/>
  <c r="M5" i="5" s="1"/>
  <c r="B5" i="5"/>
  <c r="N5" i="5" s="1"/>
  <c r="P5" i="5" s="1"/>
  <c r="H129" i="5" l="1"/>
  <c r="G131" i="5"/>
  <c r="H124" i="5"/>
  <c r="G127" i="5"/>
  <c r="M22" i="5"/>
  <c r="M27" i="5"/>
  <c r="M36" i="5"/>
  <c r="G229" i="5"/>
  <c r="M52" i="5"/>
  <c r="N14" i="5"/>
  <c r="P14" i="5" s="1"/>
  <c r="N23" i="5"/>
  <c r="P23" i="5" s="1"/>
  <c r="M25" i="5"/>
  <c r="G125" i="5"/>
  <c r="N12" i="5"/>
  <c r="P12" i="5" s="1"/>
  <c r="M14" i="5"/>
  <c r="M17" i="5"/>
  <c r="M23" i="5"/>
  <c r="M28" i="5"/>
  <c r="M12" i="5"/>
  <c r="N21" i="5"/>
  <c r="P21" i="5" s="1"/>
  <c r="M40" i="5"/>
  <c r="G226" i="5"/>
  <c r="M47" i="5"/>
  <c r="M50" i="5"/>
  <c r="M15" i="5"/>
  <c r="N26" i="5"/>
  <c r="P26" i="5" s="1"/>
  <c r="N33" i="5"/>
  <c r="P33" i="5" s="1"/>
  <c r="M41" i="5"/>
  <c r="G122" i="5"/>
  <c r="N15" i="5"/>
  <c r="P15" i="5" s="1"/>
  <c r="M19" i="5"/>
  <c r="M30" i="5"/>
  <c r="N36" i="5"/>
  <c r="P36" i="5" s="1"/>
  <c r="M42" i="5"/>
  <c r="I121" i="5"/>
  <c r="K120" i="5"/>
  <c r="I225" i="5"/>
  <c r="K224" i="5"/>
  <c r="G120" i="5"/>
  <c r="G224" i="5"/>
  <c r="G130" i="5"/>
  <c r="H123" i="5"/>
  <c r="G128" i="5"/>
  <c r="H227" i="5"/>
  <c r="G232" i="5"/>
  <c r="G234" i="5"/>
  <c r="G121" i="5"/>
  <c r="G225" i="5"/>
  <c r="G126" i="5"/>
  <c r="G230" i="5"/>
  <c r="F110" i="2"/>
  <c r="F109" i="2"/>
  <c r="F108" i="2"/>
  <c r="K225" i="5" l="1"/>
  <c r="I226" i="5"/>
  <c r="K121" i="5"/>
  <c r="I122" i="5"/>
  <c r="C215" i="2"/>
  <c r="C216" i="2"/>
  <c r="C217" i="2"/>
  <c r="C218" i="2"/>
  <c r="C219" i="2"/>
  <c r="C220" i="2"/>
  <c r="C221" i="2"/>
  <c r="C222" i="2"/>
  <c r="C223" i="2"/>
  <c r="F212" i="2"/>
  <c r="I123" i="5" l="1"/>
  <c r="K122" i="5"/>
  <c r="I227" i="5"/>
  <c r="K226" i="5"/>
  <c r="P40" i="2"/>
  <c r="N32" i="2"/>
  <c r="P32" i="2" s="1"/>
  <c r="N33" i="2"/>
  <c r="P33" i="2" s="1"/>
  <c r="N34" i="2"/>
  <c r="P34" i="2" s="1"/>
  <c r="N35" i="2"/>
  <c r="P35" i="2" s="1"/>
  <c r="N36" i="2"/>
  <c r="P36" i="2" s="1"/>
  <c r="N37" i="2"/>
  <c r="P37" i="2" s="1"/>
  <c r="N38" i="2"/>
  <c r="P38" i="2" s="1"/>
  <c r="N39" i="2"/>
  <c r="P39" i="2" s="1"/>
  <c r="N40" i="2"/>
  <c r="I32" i="2"/>
  <c r="I33" i="2"/>
  <c r="I34" i="2"/>
  <c r="I35" i="2"/>
  <c r="I36" i="2"/>
  <c r="I37" i="2"/>
  <c r="I38" i="2"/>
  <c r="I39" i="2"/>
  <c r="I40" i="2"/>
  <c r="E32" i="2"/>
  <c r="E33" i="2"/>
  <c r="E34" i="2"/>
  <c r="E35" i="2"/>
  <c r="E36" i="2"/>
  <c r="E37" i="2"/>
  <c r="E38" i="2"/>
  <c r="E39" i="2"/>
  <c r="E40" i="2"/>
  <c r="M39" i="2" l="1"/>
  <c r="M37" i="2"/>
  <c r="M36" i="2"/>
  <c r="M35" i="2"/>
  <c r="M40" i="2"/>
  <c r="M34" i="2"/>
  <c r="M33" i="2"/>
  <c r="I228" i="5"/>
  <c r="K227" i="5"/>
  <c r="I124" i="5"/>
  <c r="K123" i="5"/>
  <c r="M32" i="2"/>
  <c r="M38" i="2"/>
  <c r="I125" i="5" l="1"/>
  <c r="K124" i="5"/>
  <c r="K228" i="5"/>
  <c r="I229" i="5"/>
  <c r="C111" i="2"/>
  <c r="F111" i="2" s="1"/>
  <c r="C112" i="2"/>
  <c r="F112" i="2" s="1"/>
  <c r="C113" i="2"/>
  <c r="F113" i="2" s="1"/>
  <c r="C114" i="2"/>
  <c r="F114" i="2" s="1"/>
  <c r="C115" i="2"/>
  <c r="F115" i="2" s="1"/>
  <c r="C116" i="2"/>
  <c r="F116" i="2" s="1"/>
  <c r="C117" i="2"/>
  <c r="F117" i="2" s="1"/>
  <c r="C118" i="2"/>
  <c r="F118" i="2" s="1"/>
  <c r="C119" i="2"/>
  <c r="F119" i="2" s="1"/>
  <c r="I230" i="5" l="1"/>
  <c r="K229" i="5"/>
  <c r="I126" i="5"/>
  <c r="K125" i="5"/>
  <c r="D223" i="2"/>
  <c r="F223" i="2"/>
  <c r="D222" i="2"/>
  <c r="F222" i="2"/>
  <c r="D221" i="2"/>
  <c r="F221" i="2"/>
  <c r="D220" i="2"/>
  <c r="F220" i="2"/>
  <c r="D219" i="2"/>
  <c r="F219" i="2"/>
  <c r="D218" i="2"/>
  <c r="F218" i="2"/>
  <c r="D217" i="2"/>
  <c r="F217" i="2"/>
  <c r="D216" i="2"/>
  <c r="F216" i="2"/>
  <c r="D215" i="2"/>
  <c r="F215" i="2"/>
  <c r="D214" i="2"/>
  <c r="F214" i="2"/>
  <c r="D213" i="2"/>
  <c r="F213" i="2"/>
  <c r="D212" i="2"/>
  <c r="I31" i="2"/>
  <c r="E31" i="2"/>
  <c r="I30" i="2"/>
  <c r="E30" i="2"/>
  <c r="I29" i="2"/>
  <c r="E29" i="2"/>
  <c r="I28" i="2"/>
  <c r="E28" i="2"/>
  <c r="B28" i="2"/>
  <c r="I27" i="2"/>
  <c r="E27" i="2"/>
  <c r="B27" i="2"/>
  <c r="I26" i="2"/>
  <c r="E26" i="2"/>
  <c r="B26" i="2"/>
  <c r="I25" i="2"/>
  <c r="E25" i="2"/>
  <c r="B25" i="2"/>
  <c r="I24" i="2"/>
  <c r="E24" i="2"/>
  <c r="B24" i="2"/>
  <c r="I23" i="2"/>
  <c r="E23" i="2"/>
  <c r="B23" i="2"/>
  <c r="I22" i="2"/>
  <c r="E22" i="2"/>
  <c r="B22" i="2"/>
  <c r="I21" i="2"/>
  <c r="E21" i="2"/>
  <c r="B21" i="2"/>
  <c r="I20" i="2"/>
  <c r="E20" i="2"/>
  <c r="B20" i="2"/>
  <c r="I19" i="2"/>
  <c r="E19" i="2"/>
  <c r="B19" i="2"/>
  <c r="I18" i="2"/>
  <c r="E18" i="2"/>
  <c r="B18" i="2"/>
  <c r="I17" i="2"/>
  <c r="E17" i="2"/>
  <c r="B17" i="2"/>
  <c r="I16" i="2"/>
  <c r="F16" i="2"/>
  <c r="E16" i="2"/>
  <c r="B16" i="2"/>
  <c r="I15" i="2"/>
  <c r="F15" i="2"/>
  <c r="E15" i="2"/>
  <c r="B15" i="2"/>
  <c r="I14" i="2"/>
  <c r="F14" i="2"/>
  <c r="E14" i="2"/>
  <c r="B14" i="2"/>
  <c r="I13" i="2"/>
  <c r="F13" i="2"/>
  <c r="E13" i="2"/>
  <c r="B13" i="2"/>
  <c r="I12" i="2"/>
  <c r="F12" i="2"/>
  <c r="E12" i="2"/>
  <c r="B12" i="2"/>
  <c r="I11" i="2"/>
  <c r="F11" i="2"/>
  <c r="E11" i="2"/>
  <c r="B11" i="2"/>
  <c r="I10" i="2"/>
  <c r="F10" i="2"/>
  <c r="E10" i="2"/>
  <c r="B10" i="2"/>
  <c r="I9" i="2"/>
  <c r="F9" i="2"/>
  <c r="E9" i="2"/>
  <c r="B9" i="2"/>
  <c r="I8" i="2"/>
  <c r="F8" i="2"/>
  <c r="E8" i="2"/>
  <c r="B8" i="2"/>
  <c r="I7" i="2"/>
  <c r="F7" i="2"/>
  <c r="E7" i="2"/>
  <c r="B7" i="2"/>
  <c r="I6" i="2"/>
  <c r="F6" i="2"/>
  <c r="E6" i="2"/>
  <c r="B6" i="2"/>
  <c r="I5" i="2"/>
  <c r="F5" i="2"/>
  <c r="E5" i="2"/>
  <c r="B5" i="2"/>
  <c r="K126" i="5" l="1"/>
  <c r="I127" i="5"/>
  <c r="K230" i="5"/>
  <c r="I231" i="5"/>
  <c r="H213" i="2"/>
  <c r="N8" i="2"/>
  <c r="P8" i="2" s="1"/>
  <c r="N15" i="2"/>
  <c r="P15" i="2" s="1"/>
  <c r="N21" i="2"/>
  <c r="P21" i="2" s="1"/>
  <c r="N24" i="2"/>
  <c r="P24" i="2" s="1"/>
  <c r="N25" i="2"/>
  <c r="P25" i="2" s="1"/>
  <c r="N27" i="2"/>
  <c r="P27" i="2" s="1"/>
  <c r="N31" i="2"/>
  <c r="P31" i="2" s="1"/>
  <c r="M11" i="2"/>
  <c r="M14" i="2"/>
  <c r="M16" i="2"/>
  <c r="M17" i="2"/>
  <c r="M18" i="2"/>
  <c r="M19" i="2"/>
  <c r="M20" i="2"/>
  <c r="M28" i="2"/>
  <c r="M29" i="2"/>
  <c r="M30" i="2"/>
  <c r="H217" i="2"/>
  <c r="M12" i="2"/>
  <c r="H119" i="2"/>
  <c r="H223" i="2"/>
  <c r="G218" i="2"/>
  <c r="H118" i="2"/>
  <c r="H221" i="2"/>
  <c r="M8" i="2"/>
  <c r="N16" i="2"/>
  <c r="P16" i="2" s="1"/>
  <c r="N17" i="2"/>
  <c r="P17" i="2" s="1"/>
  <c r="N20" i="2"/>
  <c r="P20" i="2" s="1"/>
  <c r="N9" i="2"/>
  <c r="P9" i="2" s="1"/>
  <c r="N12" i="2"/>
  <c r="P12" i="2" s="1"/>
  <c r="N13" i="2"/>
  <c r="P13" i="2" s="1"/>
  <c r="N14" i="2"/>
  <c r="P14" i="2" s="1"/>
  <c r="M15" i="2"/>
  <c r="M21" i="2"/>
  <c r="M22" i="2"/>
  <c r="M25" i="2"/>
  <c r="M26" i="2"/>
  <c r="G115" i="2"/>
  <c r="H215" i="2"/>
  <c r="G219" i="2"/>
  <c r="N5" i="2"/>
  <c r="P5" i="2" s="1"/>
  <c r="M31" i="2"/>
  <c r="N7" i="2"/>
  <c r="P7" i="2" s="1"/>
  <c r="N10" i="2"/>
  <c r="P10" i="2" s="1"/>
  <c r="N11" i="2"/>
  <c r="P11" i="2" s="1"/>
  <c r="M23" i="2"/>
  <c r="M24" i="2"/>
  <c r="N26" i="2"/>
  <c r="P26" i="2" s="1"/>
  <c r="M27" i="2"/>
  <c r="N28" i="2"/>
  <c r="P28" i="2" s="1"/>
  <c r="N29" i="2"/>
  <c r="P29" i="2" s="1"/>
  <c r="H110" i="2"/>
  <c r="G116" i="2"/>
  <c r="G213" i="2"/>
  <c r="G113" i="2"/>
  <c r="N6" i="2"/>
  <c r="P6" i="2" s="1"/>
  <c r="M5" i="2"/>
  <c r="M6" i="2"/>
  <c r="M7" i="2"/>
  <c r="M9" i="2"/>
  <c r="M10" i="2"/>
  <c r="M13" i="2"/>
  <c r="N18" i="2"/>
  <c r="P18" i="2" s="1"/>
  <c r="N19" i="2"/>
  <c r="P19" i="2" s="1"/>
  <c r="N22" i="2"/>
  <c r="P22" i="2" s="1"/>
  <c r="N23" i="2"/>
  <c r="P23" i="2" s="1"/>
  <c r="H113" i="2"/>
  <c r="G216" i="2"/>
  <c r="H219" i="2"/>
  <c r="G222" i="2"/>
  <c r="G111" i="2"/>
  <c r="G217" i="2"/>
  <c r="H220" i="2"/>
  <c r="G223" i="2"/>
  <c r="H216" i="2"/>
  <c r="H214" i="2"/>
  <c r="G214" i="2"/>
  <c r="G220" i="2"/>
  <c r="H112" i="2"/>
  <c r="H111" i="2"/>
  <c r="H108" i="2"/>
  <c r="I108" i="2" s="1"/>
  <c r="G108" i="2"/>
  <c r="H117" i="2"/>
  <c r="H114" i="2"/>
  <c r="G114" i="2"/>
  <c r="H109" i="2"/>
  <c r="G109" i="2"/>
  <c r="H222" i="2"/>
  <c r="G119" i="2"/>
  <c r="G215" i="2"/>
  <c r="H115" i="2"/>
  <c r="H116" i="2"/>
  <c r="G118" i="2"/>
  <c r="N30" i="2"/>
  <c r="P30" i="2" s="1"/>
  <c r="G221" i="2"/>
  <c r="G110" i="2"/>
  <c r="H218" i="2"/>
  <c r="G117" i="2"/>
  <c r="G112" i="2"/>
  <c r="K231" i="5" l="1"/>
  <c r="I232" i="5"/>
  <c r="K127" i="5"/>
  <c r="I128" i="5"/>
  <c r="G212" i="2"/>
  <c r="H212" i="2"/>
  <c r="I212" i="2" s="1"/>
  <c r="K108" i="2"/>
  <c r="I109" i="2"/>
  <c r="I129" i="5" l="1"/>
  <c r="K128" i="5"/>
  <c r="K232" i="5"/>
  <c r="I233" i="5"/>
  <c r="I110" i="2"/>
  <c r="K109" i="2"/>
  <c r="K212" i="2"/>
  <c r="I213" i="2"/>
  <c r="I234" i="5" l="1"/>
  <c r="K233" i="5"/>
  <c r="I130" i="5"/>
  <c r="K129" i="5"/>
  <c r="I214" i="2"/>
  <c r="K213" i="2"/>
  <c r="K110" i="2"/>
  <c r="I111" i="2"/>
  <c r="I131" i="5" l="1"/>
  <c r="K131" i="5" s="1"/>
  <c r="K130" i="5"/>
  <c r="I235" i="5"/>
  <c r="K235" i="5" s="1"/>
  <c r="K234" i="5"/>
  <c r="I112" i="2"/>
  <c r="K111" i="2"/>
  <c r="K214" i="2"/>
  <c r="I215" i="2"/>
  <c r="K215" i="2" l="1"/>
  <c r="I216" i="2"/>
  <c r="K112" i="2"/>
  <c r="I113" i="2"/>
  <c r="I114" i="2" l="1"/>
  <c r="K113" i="2"/>
  <c r="I217" i="2"/>
  <c r="K216" i="2"/>
  <c r="K217" i="2" l="1"/>
  <c r="I218" i="2"/>
  <c r="I115" i="2"/>
  <c r="K114" i="2"/>
  <c r="K218" i="2" l="1"/>
  <c r="I219" i="2"/>
  <c r="K115" i="2"/>
  <c r="I116" i="2"/>
  <c r="I117" i="2" l="1"/>
  <c r="K116" i="2"/>
  <c r="I220" i="2"/>
  <c r="K219" i="2"/>
  <c r="K220" i="2" l="1"/>
  <c r="I221" i="2"/>
  <c r="K117" i="2"/>
  <c r="I118" i="2"/>
  <c r="I119" i="2" l="1"/>
  <c r="K119" i="2" s="1"/>
  <c r="K118" i="2"/>
  <c r="K221" i="2"/>
  <c r="I222" i="2"/>
  <c r="I223" i="2" l="1"/>
  <c r="K223" i="2" s="1"/>
  <c r="K222" i="2"/>
</calcChain>
</file>

<file path=xl/sharedStrings.xml><?xml version="1.0" encoding="utf-8"?>
<sst xmlns="http://schemas.openxmlformats.org/spreadsheetml/2006/main" count="281" uniqueCount="99">
  <si>
    <t>ENERJİ VERİ ANALİZ FORMU - GENEL (Reg. ve cus. analiz)</t>
  </si>
  <si>
    <t>Doküman No: YID.EYB-FR-010
Yayın Tarihi: 01.11.2023
Revizyon No: 00
Revizyon Tarihi:  -
Sayfa: 5/5</t>
  </si>
  <si>
    <t xml:space="preserve">GENEL ENERJİ TÜKETİM VERİLERİ </t>
  </si>
  <si>
    <t>ELEKTRİK</t>
  </si>
  <si>
    <t>FUEL OİL</t>
  </si>
  <si>
    <t>İLGİLİ DEĞİŞKENLER</t>
  </si>
  <si>
    <t xml:space="preserve">TOPLAM </t>
  </si>
  <si>
    <t>AYLIK BET</t>
  </si>
  <si>
    <t>Ay/YIL</t>
  </si>
  <si>
    <t>TEP/ay</t>
  </si>
  <si>
    <t>Birim Tüketilen Elektrik 
(kWh)</t>
  </si>
  <si>
    <t>Birim Tüketilen Elektrik  Maliyeti
(TL/kWh)</t>
  </si>
  <si>
    <t>Maliyet/ay (TL)</t>
  </si>
  <si>
    <t xml:space="preserve">Tüketim Miktarı
(kg) </t>
  </si>
  <si>
    <t>Birim Tüketilen Fuel Oil  Maliyeti
(TL/kg)</t>
  </si>
  <si>
    <t>HDD</t>
  </si>
  <si>
    <t>CDD</t>
  </si>
  <si>
    <t>Doluluk Oranı (Çalışan Sayısı)</t>
  </si>
  <si>
    <t>Kullanım Alanı (m2)</t>
  </si>
  <si>
    <t>TEP/m2</t>
  </si>
  <si>
    <t xml:space="preserve">ELEKTRİK ANALİZ </t>
  </si>
  <si>
    <t>ELEKTRİK (TEP/ay)</t>
  </si>
  <si>
    <t xml:space="preserve">ELEKTRİK ÇOKLU REGRASYON </t>
  </si>
  <si>
    <t>ELEKTRİK  Gerçekleşen (TEP/ay)</t>
  </si>
  <si>
    <t>ELEKTRİK Beklenen (TEP/ay)</t>
  </si>
  <si>
    <t>ORAN %</t>
  </si>
  <si>
    <t>GERÇEK.TASARRUF (GERÇ.-BEKLENEN)</t>
  </si>
  <si>
    <t>GERÇEK.TASARRUF CUSUM</t>
  </si>
  <si>
    <t xml:space="preserve">AYLAR </t>
  </si>
  <si>
    <t>GERÇEK. TASARRUF CUSUM</t>
  </si>
  <si>
    <t xml:space="preserve">FUEL OİL ANALİZ </t>
  </si>
  <si>
    <t>Ay</t>
  </si>
  <si>
    <t>FUEL OİL (TEP/ay)</t>
  </si>
  <si>
    <t xml:space="preserve">FUEL OİL ÇOKLU REGRASYON </t>
  </si>
  <si>
    <t>FUEL OİL    Gerçekleşen (TEP/ay)</t>
  </si>
  <si>
    <t>FUEL OİL  Beklenen (TEP/ay)</t>
  </si>
  <si>
    <t>Talimatlar</t>
  </si>
  <si>
    <t>Durumunuza göre bu tabloyu gerektiği gibi ayarlayın:</t>
  </si>
  <si>
    <t>Sahip olduğunuz enerji kaynaklarına bağlı olarak sütunları ekleyin veya silin. Her enerji kaynağı için 2 sütun, örn. tüketim ve maliyet, ekleyin.</t>
  </si>
  <si>
    <t>Verileriniz yukarıdaki aylık verilerden daha sık ise satır ekleyin. (ancak periyodların aynı olmasına dikkat edin; örneğin aylık, haftalık, saatlik vb.)</t>
  </si>
  <si>
    <t>İlgili değişkenler için sütunlar ekleyin. Bu değişkenler, referans çizginizi geliştirirken oluşturduğunuz regresyon modellerinin sonuçlarına dayanarak seçilir.</t>
  </si>
  <si>
    <t>Buradaki verileri elde edildikçe güncelleyin, örn. enerji faturalarınızı aldığınızda.</t>
  </si>
  <si>
    <t>Bu veriler, diğer sekmelerdeki hesaplamalar için kullanılır.</t>
  </si>
  <si>
    <t xml:space="preserve">TARİH: </t>
  </si>
  <si>
    <t>TARİH:  23.11.2023</t>
  </si>
  <si>
    <t>İMZA:</t>
  </si>
  <si>
    <t xml:space="preserve">R2= 0,6967 </t>
  </si>
  <si>
    <t>Y=11,953 +0,4316x</t>
  </si>
  <si>
    <t>ÖZET ÇIKIŞI</t>
  </si>
  <si>
    <t>Regresyon İstatistikleri</t>
  </si>
  <si>
    <t>Çoklu R</t>
  </si>
  <si>
    <t>R Kare</t>
  </si>
  <si>
    <t>Ayarlı R Kare</t>
  </si>
  <si>
    <t>Standart Hata</t>
  </si>
  <si>
    <t>Gözlem</t>
  </si>
  <si>
    <t>ANOVA</t>
  </si>
  <si>
    <t>Regresyon</t>
  </si>
  <si>
    <t>Fark</t>
  </si>
  <si>
    <t>Toplam</t>
  </si>
  <si>
    <t>Kesişim</t>
  </si>
  <si>
    <t>df</t>
  </si>
  <si>
    <t>SS</t>
  </si>
  <si>
    <t>MS</t>
  </si>
  <si>
    <t>F</t>
  </si>
  <si>
    <t>Anlamlılık F</t>
  </si>
  <si>
    <t>Katsayılar</t>
  </si>
  <si>
    <t>t Stat</t>
  </si>
  <si>
    <t>P-değeri</t>
  </si>
  <si>
    <t>Düşük %95</t>
  </si>
  <si>
    <t>Yüksek %95</t>
  </si>
  <si>
    <t>Düşük 95,0%</t>
  </si>
  <si>
    <t>Yüksek 95,0%</t>
  </si>
  <si>
    <t xml:space="preserve">AÇIKLAMA : FUEL OİL için yapılan tekli ve çoklu regresyonda R2 veya AYARLI R2 değerleri 0,80 altında kalmıştır. En yakın HDD tekli regresyon analizinde R2 değeri (0,6967) kabul edilerek analiz yapılmış ve 2025 enerji tüketimleri öngörülmüştür. Fuel oil tüketimleri gerçek tüketimleri yansıtmaması söz konusu olup bu durumu ortadan kaldıracak şekilde gerçek tüketim değeri ölçülmelidir. </t>
  </si>
  <si>
    <t>R2= 0,86267</t>
  </si>
  <si>
    <t>Y=42,06+0,107*HDD+0,274*CDD</t>
  </si>
  <si>
    <t>AÇIKLAMA : ELEKTRİK için yapılan tekli ve çoklu regresyonda R2 veya AYARLI R2 değerleri 0,80 üzerinde çıkmıştır. En yakın AYARLI R2 değeri (0,86267) kabul edilerek analiz yapılmış ve 2025 enerji tüketimleri öngörülmüştür. Bu durumda başka bir değişken aramaya gerek kalmamıştır.</t>
  </si>
  <si>
    <t>Y=11,95+0,43*HDD</t>
  </si>
  <si>
    <t xml:space="preserve">AÇIKLAMA : ELEKTRİK için yapılan tekli ve çoklu regresyonda R2 veya AYARLI R2 değerleri 0,80 altında kalmıştır. En yakın AYARLI R2 değeri (0,74) kabul edilerek analiz yapılmış ve 2024 enerji tüketimleri öngörülmüştür. Bu durumda başka bir değişken daha aranmalıdır. (doluluk verileri izlenmediğinden kullanılamamış olup diğer değişken çalışan ve öğrenci doluluk oranı olması muhtemeldir) </t>
  </si>
  <si>
    <t>R2= 0,99</t>
  </si>
  <si>
    <t>Y=1,834+0,85x</t>
  </si>
  <si>
    <t xml:space="preserve">AÇIKLAMA : FUEL OİL için yapılan tekli ve çoklu regresyonda R2 veya AYARLI R2 değerleri 0,80 üzerinde çıkmıştır. En yakın HDD tekli regresyon analizinde R2 değeri (0,99) kabul edilerek analiz yapılmış ve 2024 enerji tüketimleri öngörülmüştür. Bu durumda başka bir değişken aramaya gerek kalmamıştır. Fuel oil tüketimleri gerçek tüketimleri yansıtmaması söz konusu olup bu durumu ortadan kaldıracak şekilde gerçek tüketim değeri ölçülmelidir. </t>
  </si>
  <si>
    <t>Y=1,834 +0,85x</t>
  </si>
  <si>
    <t xml:space="preserve">KESİŞİM = </t>
  </si>
  <si>
    <t>HDD =</t>
  </si>
  <si>
    <t>ELEKTRİK ÇOKLU REGRESYON ANALİZİ</t>
  </si>
  <si>
    <t>DOKÜMAN REVİZYON TABLOSU</t>
  </si>
  <si>
    <t>Doküman Kodu</t>
  </si>
  <si>
    <t>Doküman Adı</t>
  </si>
  <si>
    <t>Revizyon no</t>
  </si>
  <si>
    <t>Revizyon Tarihi</t>
  </si>
  <si>
    <t>Revizyon Bilgileri</t>
  </si>
  <si>
    <t>00</t>
  </si>
  <si>
    <t>İlk yayın.</t>
  </si>
  <si>
    <t>YID.EYB-FR-010</t>
  </si>
  <si>
    <t>Enerji Veri Analiz Genel (Reg. Cüs.) Formu</t>
  </si>
  <si>
    <t xml:space="preserve">HAZIRLAYAN: Enerji Yönetim Birim Sorumlusu </t>
  </si>
  <si>
    <t>ONAYLAYAN: Rektör</t>
  </si>
  <si>
    <t>Ayarlı r2</t>
  </si>
  <si>
    <t>Y=43,39+0,134*HDD+0,298*CDD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</si>
</sst>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mm\-yyyy"/>
    <numFmt numFmtId="165" formatCode="#,##0.00_ ;\-#,##0.00\ "/>
    <numFmt numFmtId="166" formatCode="#,##0_ ;\-#,##0\ "/>
    <numFmt numFmtId="167" formatCode="0.00000"/>
    <numFmt numFmtId="168" formatCode="[$-41F]mmmm\ yy;@"/>
  </numFmts>
  <fonts count="32" x14ac:knownFonts="1">
    <font>
      <sz val="11"/>
      <color theme="1"/>
      <name val="Calibri"/>
      <family val="2"/>
      <scheme val="minor"/>
    </font>
    <font>
      <sz val="11"/>
      <color theme="1"/>
      <name val="Calibri"/>
      <family val="2"/>
      <charset val="162"/>
      <scheme val="minor"/>
    </font>
    <font>
      <sz val="11"/>
      <color theme="1"/>
      <name val="Calibri"/>
      <family val="2"/>
      <charset val="162"/>
      <scheme val="minor"/>
    </font>
    <font>
      <sz val="11"/>
      <color theme="1"/>
      <name val="Calibri"/>
      <family val="2"/>
      <scheme val="minor"/>
    </font>
    <font>
      <b/>
      <sz val="11"/>
      <color theme="0"/>
      <name val="Calibri"/>
      <family val="2"/>
      <charset val="162"/>
      <scheme val="minor"/>
    </font>
    <font>
      <sz val="10"/>
      <name val="Arial"/>
      <family val="2"/>
      <charset val="162"/>
    </font>
    <font>
      <sz val="28"/>
      <name val="Arial"/>
      <family val="2"/>
      <charset val="162"/>
    </font>
    <font>
      <b/>
      <sz val="12"/>
      <name val="Times New Roman"/>
      <family val="1"/>
      <charset val="162"/>
    </font>
    <font>
      <sz val="12"/>
      <name val="Times New Roman"/>
      <family val="1"/>
      <charset val="162"/>
    </font>
    <font>
      <sz val="12"/>
      <color theme="1"/>
      <name val="Times New Roman"/>
      <family val="1"/>
      <charset val="162"/>
    </font>
    <font>
      <sz val="11"/>
      <color theme="1"/>
      <name val="Arial"/>
      <family val="2"/>
    </font>
    <font>
      <b/>
      <sz val="12"/>
      <name val="Arial"/>
      <family val="2"/>
      <charset val="162"/>
    </font>
    <font>
      <b/>
      <sz val="12"/>
      <color theme="1"/>
      <name val="Calibri"/>
      <family val="2"/>
      <charset val="162"/>
      <scheme val="minor"/>
    </font>
    <font>
      <b/>
      <sz val="11"/>
      <color theme="0"/>
      <name val="Arial"/>
      <family val="2"/>
    </font>
    <font>
      <sz val="10"/>
      <name val="Arial"/>
      <family val="2"/>
    </font>
    <font>
      <b/>
      <sz val="11"/>
      <name val="Arial"/>
      <family val="2"/>
      <charset val="162"/>
    </font>
    <font>
      <sz val="10"/>
      <color theme="1"/>
      <name val="Arial"/>
      <family val="2"/>
    </font>
    <font>
      <b/>
      <sz val="11"/>
      <name val="Arial"/>
      <family val="2"/>
    </font>
    <font>
      <sz val="11"/>
      <name val="Arial"/>
      <family val="2"/>
      <charset val="162"/>
    </font>
    <font>
      <sz val="11"/>
      <color theme="1"/>
      <name val="Arial"/>
      <family val="2"/>
      <charset val="162"/>
    </font>
    <font>
      <sz val="11"/>
      <name val="Arial"/>
      <family val="2"/>
    </font>
    <font>
      <sz val="11"/>
      <color rgb="FFC00000"/>
      <name val="Arial"/>
      <family val="2"/>
      <charset val="162"/>
    </font>
    <font>
      <b/>
      <sz val="20"/>
      <color theme="1"/>
      <name val="Arial"/>
      <family val="2"/>
      <charset val="162"/>
    </font>
    <font>
      <i/>
      <sz val="11"/>
      <color theme="1"/>
      <name val="Calibri"/>
      <family val="2"/>
      <charset val="162"/>
      <scheme val="minor"/>
    </font>
    <font>
      <sz val="12"/>
      <name val="Arial"/>
      <family val="2"/>
    </font>
    <font>
      <sz val="12"/>
      <color theme="1"/>
      <name val="Calibri"/>
      <family val="2"/>
      <charset val="162"/>
      <scheme val="minor"/>
    </font>
    <font>
      <b/>
      <sz val="12"/>
      <name val="Arial"/>
      <family val="2"/>
    </font>
    <font>
      <sz val="12"/>
      <color theme="1"/>
      <name val="Arial"/>
      <family val="2"/>
    </font>
    <font>
      <i/>
      <sz val="11"/>
      <color theme="1"/>
      <name val="Calibri"/>
      <family val="2"/>
      <scheme val="minor"/>
    </font>
    <font>
      <b/>
      <sz val="11"/>
      <color theme="1"/>
      <name val="Calibri"/>
      <family val="2"/>
      <charset val="162"/>
      <scheme val="minor"/>
    </font>
    <font>
      <b/>
      <sz val="11"/>
      <name val="Calibri"/>
      <family val="2"/>
      <charset val="162"/>
      <scheme val="minor"/>
    </font>
    <font>
      <sz val="11"/>
      <name val="Calibri"/>
      <family val="2"/>
      <charset val="162"/>
      <scheme val="minor"/>
    </font>
  </fonts>
  <fills count="13">
    <fill>
      <patternFill patternType="none"/>
    </fill>
    <fill>
      <patternFill patternType="gray125"/>
    </fill>
    <fill>
      <patternFill patternType="solid">
        <fgColor theme="0" tint="-0.499984740745262"/>
        <bgColor indexed="64"/>
      </patternFill>
    </fill>
    <fill>
      <patternFill patternType="solid">
        <fgColor rgb="FF00B050"/>
        <bgColor indexed="64"/>
      </patternFill>
    </fill>
    <fill>
      <patternFill patternType="solid">
        <fgColor theme="9"/>
        <bgColor indexed="64"/>
      </patternFill>
    </fill>
    <fill>
      <patternFill patternType="solid">
        <fgColor rgb="FFFFFF00"/>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0"/>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rgb="FF92D050"/>
        <bgColor indexed="64"/>
      </patternFill>
    </fill>
    <fill>
      <patternFill patternType="solid">
        <fgColor theme="3" tint="0.39997558519241921"/>
        <bgColor indexed="64"/>
      </patternFill>
    </fill>
  </fills>
  <borders count="30">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bottom/>
      <diagonal/>
    </border>
    <border>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style="thin">
        <color auto="1"/>
      </top>
      <bottom/>
      <diagonal/>
    </border>
    <border>
      <left style="thin">
        <color indexed="64"/>
      </left>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indexed="64"/>
      </bottom>
      <diagonal/>
    </border>
    <border>
      <left/>
      <right style="medium">
        <color auto="1"/>
      </right>
      <top/>
      <bottom style="medium">
        <color auto="1"/>
      </bottom>
      <diagonal/>
    </border>
    <border>
      <left style="medium">
        <color auto="1"/>
      </left>
      <right style="thin">
        <color auto="1"/>
      </right>
      <top style="thin">
        <color auto="1"/>
      </top>
      <bottom style="thin">
        <color auto="1"/>
      </bottom>
      <diagonal/>
    </border>
  </borders>
  <cellStyleXfs count="9">
    <xf numFmtId="0" fontId="0" fillId="0" borderId="0"/>
    <xf numFmtId="0" fontId="5" fillId="0" borderId="0"/>
    <xf numFmtId="0" fontId="2" fillId="0" borderId="0"/>
    <xf numFmtId="0" fontId="3" fillId="0" borderId="0"/>
    <xf numFmtId="0" fontId="14" fillId="0" borderId="0"/>
    <xf numFmtId="0" fontId="16" fillId="0" borderId="0"/>
    <xf numFmtId="43" fontId="3" fillId="0" borderId="0" applyFont="0" applyFill="0" applyBorder="0" applyAlignment="0" applyProtection="0"/>
    <xf numFmtId="0" fontId="1" fillId="0" borderId="0"/>
    <xf numFmtId="0" fontId="1" fillId="0" borderId="0"/>
  </cellStyleXfs>
  <cellXfs count="254">
    <xf numFmtId="0" fontId="0" fillId="0" borderId="0" xfId="0"/>
    <xf numFmtId="0" fontId="6" fillId="0" borderId="1" xfId="1" applyFont="1" applyBorder="1" applyAlignment="1">
      <alignment vertical="center" wrapText="1"/>
    </xf>
    <xf numFmtId="0" fontId="10" fillId="0" borderId="0" xfId="3" applyFont="1"/>
    <xf numFmtId="0" fontId="10" fillId="0" borderId="5" xfId="3" applyFont="1" applyBorder="1"/>
    <xf numFmtId="0" fontId="15" fillId="4" borderId="6" xfId="4" applyFont="1" applyFill="1" applyBorder="1" applyAlignment="1">
      <alignment horizontal="center"/>
    </xf>
    <xf numFmtId="0" fontId="10" fillId="0" borderId="10" xfId="3" applyFont="1" applyBorder="1"/>
    <xf numFmtId="0" fontId="13" fillId="2" borderId="6" xfId="3" applyFont="1" applyFill="1" applyBorder="1" applyAlignment="1">
      <alignment horizontal="center" vertical="center" wrapText="1"/>
    </xf>
    <xf numFmtId="0" fontId="13" fillId="2" borderId="11" xfId="3" applyFont="1" applyFill="1" applyBorder="1" applyAlignment="1">
      <alignment horizontal="center" vertical="center" wrapText="1"/>
    </xf>
    <xf numFmtId="0" fontId="13" fillId="2" borderId="12" xfId="3" applyFont="1" applyFill="1" applyBorder="1" applyAlignment="1">
      <alignment horizontal="center" vertical="center" wrapText="1"/>
    </xf>
    <xf numFmtId="2" fontId="13" fillId="3" borderId="6" xfId="4" applyNumberFormat="1" applyFont="1" applyFill="1" applyBorder="1" applyAlignment="1">
      <alignment horizontal="center" vertical="center"/>
    </xf>
    <xf numFmtId="0" fontId="13" fillId="3" borderId="12" xfId="5" applyFont="1" applyFill="1" applyBorder="1" applyAlignment="1">
      <alignment horizontal="center" vertical="center" wrapText="1"/>
    </xf>
    <xf numFmtId="0" fontId="17" fillId="4" borderId="6" xfId="5" applyFont="1" applyFill="1" applyBorder="1" applyAlignment="1">
      <alignment horizontal="center" vertical="center" wrapText="1"/>
    </xf>
    <xf numFmtId="1" fontId="18" fillId="5" borderId="6" xfId="2" applyNumberFormat="1" applyFont="1" applyFill="1" applyBorder="1" applyAlignment="1">
      <alignment wrapText="1"/>
    </xf>
    <xf numFmtId="0" fontId="14" fillId="0" borderId="10" xfId="4" applyBorder="1"/>
    <xf numFmtId="0" fontId="13" fillId="0" borderId="10" xfId="3" applyFont="1" applyBorder="1" applyAlignment="1">
      <alignment horizontal="center" vertical="center"/>
    </xf>
    <xf numFmtId="164" fontId="10" fillId="6" borderId="6" xfId="3" applyNumberFormat="1" applyFont="1" applyFill="1" applyBorder="1"/>
    <xf numFmtId="165" fontId="18" fillId="6" borderId="6" xfId="6" applyNumberFormat="1" applyFont="1" applyFill="1" applyBorder="1" applyAlignment="1">
      <alignment horizontal="right" vertical="center" wrapText="1"/>
    </xf>
    <xf numFmtId="165" fontId="18" fillId="6" borderId="9" xfId="6" applyNumberFormat="1" applyFont="1" applyFill="1" applyBorder="1" applyAlignment="1">
      <alignment horizontal="right" vertical="center" wrapText="1"/>
    </xf>
    <xf numFmtId="165" fontId="19" fillId="6" borderId="6" xfId="6" applyNumberFormat="1" applyFont="1" applyFill="1" applyBorder="1" applyAlignment="1">
      <alignment horizontal="right" vertical="center" wrapText="1"/>
    </xf>
    <xf numFmtId="166" fontId="18" fillId="6" borderId="6" xfId="6" applyNumberFormat="1" applyFont="1" applyFill="1" applyBorder="1" applyAlignment="1">
      <alignment horizontal="right" vertical="center" wrapText="1"/>
    </xf>
    <xf numFmtId="4" fontId="18" fillId="6" borderId="6" xfId="6" applyNumberFormat="1" applyFont="1" applyFill="1" applyBorder="1" applyAlignment="1">
      <alignment horizontal="right" vertical="center" wrapText="1"/>
    </xf>
    <xf numFmtId="2" fontId="20" fillId="6" borderId="6" xfId="4" applyNumberFormat="1" applyFont="1" applyFill="1" applyBorder="1" applyAlignment="1">
      <alignment horizontal="right"/>
    </xf>
    <xf numFmtId="1" fontId="20" fillId="6" borderId="6" xfId="4" applyNumberFormat="1" applyFont="1" applyFill="1" applyBorder="1" applyAlignment="1">
      <alignment horizontal="right"/>
    </xf>
    <xf numFmtId="167" fontId="20" fillId="6" borderId="6" xfId="4" applyNumberFormat="1" applyFont="1" applyFill="1" applyBorder="1" applyAlignment="1">
      <alignment horizontal="right"/>
    </xf>
    <xf numFmtId="1" fontId="21" fillId="5" borderId="6" xfId="2" applyNumberFormat="1" applyFont="1" applyFill="1" applyBorder="1" applyAlignment="1">
      <alignment wrapText="1"/>
    </xf>
    <xf numFmtId="164" fontId="10" fillId="7" borderId="6" xfId="3" applyNumberFormat="1" applyFont="1" applyFill="1" applyBorder="1"/>
    <xf numFmtId="165" fontId="18" fillId="7" borderId="6" xfId="6" applyNumberFormat="1" applyFont="1" applyFill="1" applyBorder="1" applyAlignment="1">
      <alignment horizontal="right" vertical="center" wrapText="1"/>
    </xf>
    <xf numFmtId="4" fontId="19" fillId="7" borderId="6" xfId="2" applyNumberFormat="1" applyFont="1" applyFill="1" applyBorder="1" applyAlignment="1">
      <alignment horizontal="right"/>
    </xf>
    <xf numFmtId="4" fontId="19" fillId="7" borderId="9" xfId="2" applyNumberFormat="1" applyFont="1" applyFill="1" applyBorder="1"/>
    <xf numFmtId="165" fontId="19" fillId="7" borderId="6" xfId="6" applyNumberFormat="1" applyFont="1" applyFill="1" applyBorder="1" applyAlignment="1">
      <alignment horizontal="right" vertical="center" wrapText="1"/>
    </xf>
    <xf numFmtId="166" fontId="19" fillId="7" borderId="6" xfId="6" applyNumberFormat="1" applyFont="1" applyFill="1" applyBorder="1" applyAlignment="1">
      <alignment horizontal="right" vertical="center" wrapText="1"/>
    </xf>
    <xf numFmtId="4" fontId="19" fillId="7" borderId="6" xfId="6" applyNumberFormat="1" applyFont="1" applyFill="1" applyBorder="1" applyAlignment="1">
      <alignment horizontal="right" vertical="center" wrapText="1"/>
    </xf>
    <xf numFmtId="2" fontId="20" fillId="7" borderId="6" xfId="4" applyNumberFormat="1" applyFont="1" applyFill="1" applyBorder="1" applyAlignment="1">
      <alignment horizontal="right"/>
    </xf>
    <xf numFmtId="1" fontId="20" fillId="7" borderId="6" xfId="4" applyNumberFormat="1" applyFont="1" applyFill="1" applyBorder="1" applyAlignment="1">
      <alignment horizontal="right"/>
    </xf>
    <xf numFmtId="167" fontId="20" fillId="7" borderId="6" xfId="4" applyNumberFormat="1" applyFont="1" applyFill="1" applyBorder="1" applyAlignment="1">
      <alignment horizontal="right"/>
    </xf>
    <xf numFmtId="4" fontId="18" fillId="7" borderId="6" xfId="2" applyNumberFormat="1" applyFont="1" applyFill="1" applyBorder="1" applyAlignment="1">
      <alignment horizontal="right"/>
    </xf>
    <xf numFmtId="165" fontId="19" fillId="7" borderId="9" xfId="6" applyNumberFormat="1" applyFont="1" applyFill="1" applyBorder="1" applyAlignment="1">
      <alignment horizontal="right" vertical="center" wrapText="1"/>
    </xf>
    <xf numFmtId="164" fontId="10" fillId="8" borderId="6" xfId="3" applyNumberFormat="1" applyFont="1" applyFill="1" applyBorder="1"/>
    <xf numFmtId="165" fontId="18" fillId="8" borderId="6" xfId="6" applyNumberFormat="1" applyFont="1" applyFill="1" applyBorder="1" applyAlignment="1">
      <alignment horizontal="right" vertical="center" wrapText="1"/>
    </xf>
    <xf numFmtId="4" fontId="19" fillId="8" borderId="6" xfId="2" applyNumberFormat="1" applyFont="1" applyFill="1" applyBorder="1" applyAlignment="1">
      <alignment horizontal="right"/>
    </xf>
    <xf numFmtId="165" fontId="19" fillId="8" borderId="6" xfId="6" applyNumberFormat="1" applyFont="1" applyFill="1" applyBorder="1" applyAlignment="1">
      <alignment horizontal="right" vertical="center" wrapText="1"/>
    </xf>
    <xf numFmtId="166" fontId="19" fillId="8" borderId="6" xfId="6" applyNumberFormat="1" applyFont="1" applyFill="1" applyBorder="1" applyAlignment="1">
      <alignment horizontal="right" vertical="center" wrapText="1"/>
    </xf>
    <xf numFmtId="4" fontId="19" fillId="8" borderId="6" xfId="6" applyNumberFormat="1" applyFont="1" applyFill="1" applyBorder="1" applyAlignment="1">
      <alignment horizontal="right" vertical="center" wrapText="1"/>
    </xf>
    <xf numFmtId="165" fontId="19" fillId="0" borderId="6" xfId="6" applyNumberFormat="1" applyFont="1" applyFill="1" applyBorder="1" applyAlignment="1">
      <alignment horizontal="right" vertical="center" wrapText="1"/>
    </xf>
    <xf numFmtId="2" fontId="20" fillId="0" borderId="6" xfId="4" applyNumberFormat="1" applyFont="1" applyBorder="1" applyAlignment="1">
      <alignment horizontal="right"/>
    </xf>
    <xf numFmtId="2" fontId="20" fillId="8" borderId="6" xfId="4" applyNumberFormat="1" applyFont="1" applyFill="1" applyBorder="1" applyAlignment="1">
      <alignment horizontal="right"/>
    </xf>
    <xf numFmtId="1" fontId="20" fillId="8" borderId="6" xfId="4" applyNumberFormat="1" applyFont="1" applyFill="1" applyBorder="1" applyAlignment="1">
      <alignment horizontal="right"/>
    </xf>
    <xf numFmtId="167" fontId="20" fillId="8" borderId="6" xfId="4" applyNumberFormat="1" applyFont="1" applyFill="1" applyBorder="1" applyAlignment="1">
      <alignment horizontal="right"/>
    </xf>
    <xf numFmtId="4" fontId="18" fillId="8" borderId="6" xfId="2" applyNumberFormat="1" applyFont="1" applyFill="1" applyBorder="1" applyAlignment="1">
      <alignment horizontal="right"/>
    </xf>
    <xf numFmtId="165" fontId="10" fillId="0" borderId="0" xfId="3" applyNumberFormat="1" applyFont="1"/>
    <xf numFmtId="2" fontId="10" fillId="0" borderId="0" xfId="3" applyNumberFormat="1" applyFont="1"/>
    <xf numFmtId="0" fontId="22" fillId="5" borderId="5" xfId="3" applyFont="1" applyFill="1" applyBorder="1" applyAlignment="1">
      <alignment horizontal="left"/>
    </xf>
    <xf numFmtId="0" fontId="22" fillId="5" borderId="0" xfId="3" applyFont="1" applyFill="1" applyAlignment="1">
      <alignment horizontal="left"/>
    </xf>
    <xf numFmtId="0" fontId="10" fillId="5" borderId="0" xfId="3" applyFont="1" applyFill="1" applyAlignment="1">
      <alignment horizontal="left"/>
    </xf>
    <xf numFmtId="0" fontId="14" fillId="5" borderId="10" xfId="4" applyFill="1" applyBorder="1"/>
    <xf numFmtId="0" fontId="13" fillId="2" borderId="13" xfId="3" applyFont="1" applyFill="1" applyBorder="1" applyAlignment="1">
      <alignment horizontal="center" vertical="center" wrapText="1"/>
    </xf>
    <xf numFmtId="0" fontId="13" fillId="0" borderId="0" xfId="3" applyFont="1" applyAlignment="1">
      <alignment horizontal="center" vertical="center" wrapText="1"/>
    </xf>
    <xf numFmtId="165" fontId="10" fillId="0" borderId="0" xfId="6" applyNumberFormat="1" applyFont="1" applyFill="1" applyBorder="1" applyAlignment="1">
      <alignment horizontal="right" vertical="center" wrapText="1"/>
    </xf>
    <xf numFmtId="164" fontId="10" fillId="0" borderId="5" xfId="3" applyNumberFormat="1" applyFont="1" applyBorder="1"/>
    <xf numFmtId="166" fontId="10" fillId="0" borderId="0" xfId="6" applyNumberFormat="1" applyFont="1" applyFill="1" applyBorder="1" applyAlignment="1">
      <alignment horizontal="center" vertical="center" wrapText="1"/>
    </xf>
    <xf numFmtId="0" fontId="4" fillId="9" borderId="12" xfId="2" applyFont="1" applyFill="1" applyBorder="1" applyAlignment="1">
      <alignment horizontal="center" vertical="center" wrapText="1"/>
    </xf>
    <xf numFmtId="0" fontId="14" fillId="0" borderId="0" xfId="4"/>
    <xf numFmtId="0" fontId="10" fillId="0" borderId="6" xfId="3" applyFont="1" applyBorder="1"/>
    <xf numFmtId="0" fontId="23" fillId="0" borderId="6" xfId="2" applyFont="1" applyBorder="1" applyAlignment="1">
      <alignment horizontal="center"/>
    </xf>
    <xf numFmtId="0" fontId="14" fillId="0" borderId="6" xfId="4" applyBorder="1"/>
    <xf numFmtId="0" fontId="2" fillId="0" borderId="6" xfId="2" applyBorder="1"/>
    <xf numFmtId="168" fontId="2" fillId="10" borderId="6" xfId="2" applyNumberFormat="1" applyFill="1" applyBorder="1" applyAlignment="1">
      <alignment horizontal="center" vertical="center"/>
    </xf>
    <xf numFmtId="0" fontId="2" fillId="10" borderId="12" xfId="2" applyFill="1" applyBorder="1" applyAlignment="1">
      <alignment horizontal="center" wrapText="1"/>
    </xf>
    <xf numFmtId="2" fontId="18" fillId="0" borderId="6" xfId="2" applyNumberFormat="1" applyFont="1" applyBorder="1" applyAlignment="1">
      <alignment wrapText="1"/>
    </xf>
    <xf numFmtId="1" fontId="20" fillId="0" borderId="6" xfId="2" applyNumberFormat="1" applyFont="1" applyBorder="1" applyAlignment="1">
      <alignment wrapText="1"/>
    </xf>
    <xf numFmtId="1" fontId="19" fillId="0" borderId="6" xfId="6" applyNumberFormat="1" applyFont="1" applyFill="1" applyBorder="1" applyAlignment="1">
      <alignment horizontal="right" vertical="center" wrapText="1"/>
    </xf>
    <xf numFmtId="2" fontId="19" fillId="0" borderId="6" xfId="6" applyNumberFormat="1" applyFont="1" applyFill="1" applyBorder="1" applyAlignment="1">
      <alignment horizontal="right" vertical="center" wrapText="1"/>
    </xf>
    <xf numFmtId="2" fontId="10" fillId="0" borderId="6" xfId="3" applyNumberFormat="1" applyFont="1" applyBorder="1"/>
    <xf numFmtId="165" fontId="10" fillId="0" borderId="6" xfId="3" applyNumberFormat="1" applyFont="1" applyBorder="1"/>
    <xf numFmtId="165" fontId="14" fillId="11" borderId="6" xfId="4" applyNumberFormat="1" applyFill="1" applyBorder="1"/>
    <xf numFmtId="168" fontId="2" fillId="10" borderId="12" xfId="2" applyNumberFormat="1" applyFill="1" applyBorder="1"/>
    <xf numFmtId="2" fontId="2" fillId="11" borderId="6" xfId="2" applyNumberFormat="1" applyFill="1" applyBorder="1"/>
    <xf numFmtId="164" fontId="10" fillId="0" borderId="0" xfId="3" applyNumberFormat="1" applyFont="1"/>
    <xf numFmtId="2" fontId="18" fillId="0" borderId="0" xfId="2" applyNumberFormat="1" applyFont="1" applyAlignment="1">
      <alignment wrapText="1"/>
    </xf>
    <xf numFmtId="1" fontId="20" fillId="0" borderId="0" xfId="2" applyNumberFormat="1" applyFont="1" applyAlignment="1">
      <alignment wrapText="1"/>
    </xf>
    <xf numFmtId="1" fontId="19" fillId="0" borderId="0" xfId="6" applyNumberFormat="1" applyFont="1" applyFill="1" applyBorder="1" applyAlignment="1">
      <alignment horizontal="right" vertical="center" wrapText="1"/>
    </xf>
    <xf numFmtId="2" fontId="19" fillId="0" borderId="0" xfId="6" applyNumberFormat="1" applyFont="1" applyFill="1" applyBorder="1" applyAlignment="1">
      <alignment horizontal="right" vertical="center" wrapText="1"/>
    </xf>
    <xf numFmtId="165" fontId="14" fillId="0" borderId="0" xfId="4" applyNumberFormat="1"/>
    <xf numFmtId="168" fontId="2" fillId="0" borderId="0" xfId="2" applyNumberFormat="1"/>
    <xf numFmtId="2" fontId="2" fillId="0" borderId="0" xfId="2" applyNumberFormat="1"/>
    <xf numFmtId="0" fontId="10" fillId="5" borderId="0" xfId="3" applyFont="1" applyFill="1"/>
    <xf numFmtId="165" fontId="10" fillId="5" borderId="0" xfId="6" applyNumberFormat="1" applyFont="1" applyFill="1" applyBorder="1" applyAlignment="1">
      <alignment horizontal="left" vertical="center"/>
    </xf>
    <xf numFmtId="165" fontId="10" fillId="5" borderId="0" xfId="6" applyNumberFormat="1" applyFont="1" applyFill="1" applyBorder="1" applyAlignment="1">
      <alignment horizontal="right" vertical="center"/>
    </xf>
    <xf numFmtId="165" fontId="10" fillId="0" borderId="0" xfId="6" applyNumberFormat="1" applyFont="1" applyFill="1" applyBorder="1" applyAlignment="1">
      <alignment horizontal="right" vertical="center"/>
    </xf>
    <xf numFmtId="1" fontId="18" fillId="5" borderId="6" xfId="2" applyNumberFormat="1" applyFont="1" applyFill="1" applyBorder="1" applyAlignment="1">
      <alignment vertical="center" wrapText="1"/>
    </xf>
    <xf numFmtId="0" fontId="2" fillId="0" borderId="0" xfId="2" applyAlignment="1">
      <alignment horizontal="center" wrapText="1"/>
    </xf>
    <xf numFmtId="2" fontId="18" fillId="0" borderId="6" xfId="2" applyNumberFormat="1" applyFont="1" applyBorder="1" applyAlignment="1">
      <alignment vertical="center" wrapText="1"/>
    </xf>
    <xf numFmtId="2" fontId="18" fillId="0" borderId="6" xfId="3" applyNumberFormat="1" applyFont="1" applyBorder="1"/>
    <xf numFmtId="1" fontId="2" fillId="0" borderId="0" xfId="2" applyNumberFormat="1"/>
    <xf numFmtId="1" fontId="18" fillId="0" borderId="0" xfId="2" applyNumberFormat="1" applyFont="1" applyAlignment="1">
      <alignment vertical="center" wrapText="1"/>
    </xf>
    <xf numFmtId="166" fontId="10" fillId="0" borderId="0" xfId="6" applyNumberFormat="1" applyFont="1" applyFill="1" applyBorder="1" applyAlignment="1">
      <alignment horizontal="right" vertical="center" wrapText="1"/>
    </xf>
    <xf numFmtId="0" fontId="27" fillId="0" borderId="0" xfId="3" applyFont="1"/>
    <xf numFmtId="0" fontId="12" fillId="8" borderId="23" xfId="3" applyFont="1" applyFill="1" applyBorder="1" applyAlignment="1">
      <alignment vertical="top"/>
    </xf>
    <xf numFmtId="0" fontId="12" fillId="8" borderId="24" xfId="2" applyFont="1" applyFill="1" applyBorder="1" applyAlignment="1">
      <alignment vertical="top"/>
    </xf>
    <xf numFmtId="0" fontId="12" fillId="8" borderId="23" xfId="2" applyFont="1" applyFill="1" applyBorder="1" applyAlignment="1">
      <alignment vertical="top"/>
    </xf>
    <xf numFmtId="0" fontId="25" fillId="0" borderId="24" xfId="2" applyFont="1" applyBorder="1"/>
    <xf numFmtId="0" fontId="25" fillId="0" borderId="0" xfId="3" applyFont="1"/>
    <xf numFmtId="0" fontId="12" fillId="8" borderId="5" xfId="3" applyFont="1" applyFill="1" applyBorder="1" applyAlignment="1">
      <alignment vertical="top"/>
    </xf>
    <xf numFmtId="14" fontId="12" fillId="8" borderId="0" xfId="2" applyNumberFormat="1" applyFont="1" applyFill="1" applyAlignment="1">
      <alignment vertical="top"/>
    </xf>
    <xf numFmtId="0" fontId="12" fillId="8" borderId="0" xfId="2" applyFont="1" applyFill="1" applyAlignment="1">
      <alignment vertical="top"/>
    </xf>
    <xf numFmtId="0" fontId="12" fillId="8" borderId="26" xfId="3" applyFont="1" applyFill="1" applyBorder="1" applyAlignment="1">
      <alignment vertical="top"/>
    </xf>
    <xf numFmtId="0" fontId="12" fillId="8" borderId="27" xfId="2" applyFont="1" applyFill="1" applyBorder="1" applyAlignment="1">
      <alignment vertical="top"/>
    </xf>
    <xf numFmtId="4" fontId="19" fillId="8" borderId="9" xfId="0" applyNumberFormat="1" applyFont="1" applyFill="1" applyBorder="1"/>
    <xf numFmtId="4" fontId="19" fillId="8" borderId="6" xfId="0" applyNumberFormat="1" applyFont="1" applyFill="1" applyBorder="1"/>
    <xf numFmtId="166" fontId="19" fillId="0" borderId="6" xfId="6" applyNumberFormat="1" applyFont="1" applyFill="1" applyBorder="1" applyAlignment="1">
      <alignment horizontal="right" vertical="center" wrapText="1"/>
    </xf>
    <xf numFmtId="0" fontId="0" fillId="0" borderId="27" xfId="0" applyBorder="1"/>
    <xf numFmtId="0" fontId="28" fillId="0" borderId="16" xfId="0" applyFont="1" applyBorder="1" applyAlignment="1">
      <alignment horizontal="center"/>
    </xf>
    <xf numFmtId="0" fontId="28" fillId="0" borderId="16" xfId="0" applyFont="1" applyBorder="1" applyAlignment="1">
      <alignment horizontal="centerContinuous"/>
    </xf>
    <xf numFmtId="166" fontId="10" fillId="0" borderId="0" xfId="6" applyNumberFormat="1" applyFont="1" applyFill="1" applyBorder="1" applyAlignment="1">
      <alignment horizontal="right" vertical="center"/>
    </xf>
    <xf numFmtId="164" fontId="10" fillId="12" borderId="6" xfId="3" applyNumberFormat="1" applyFont="1" applyFill="1" applyBorder="1"/>
    <xf numFmtId="165" fontId="18" fillId="12" borderId="6" xfId="6" applyNumberFormat="1" applyFont="1" applyFill="1" applyBorder="1" applyAlignment="1">
      <alignment horizontal="right" vertical="center" wrapText="1"/>
    </xf>
    <xf numFmtId="4" fontId="19" fillId="12" borderId="6" xfId="7" applyNumberFormat="1" applyFont="1" applyFill="1" applyBorder="1" applyAlignment="1">
      <alignment horizontal="right"/>
    </xf>
    <xf numFmtId="4" fontId="19" fillId="12" borderId="9" xfId="7" applyNumberFormat="1" applyFont="1" applyFill="1" applyBorder="1"/>
    <xf numFmtId="165" fontId="19" fillId="12" borderId="6" xfId="6" applyNumberFormat="1" applyFont="1" applyFill="1" applyBorder="1" applyAlignment="1">
      <alignment horizontal="right" vertical="center" wrapText="1"/>
    </xf>
    <xf numFmtId="166" fontId="19" fillId="12" borderId="6" xfId="6" applyNumberFormat="1" applyFont="1" applyFill="1" applyBorder="1" applyAlignment="1">
      <alignment horizontal="right" vertical="center" wrapText="1"/>
    </xf>
    <xf numFmtId="4" fontId="19" fillId="12" borderId="6" xfId="6" applyNumberFormat="1" applyFont="1" applyFill="1" applyBorder="1" applyAlignment="1">
      <alignment horizontal="right" vertical="center" wrapText="1"/>
    </xf>
    <xf numFmtId="1" fontId="18" fillId="5" borderId="6" xfId="7" applyNumberFormat="1" applyFont="1" applyFill="1" applyBorder="1" applyAlignment="1">
      <alignment wrapText="1"/>
    </xf>
    <xf numFmtId="2" fontId="20" fillId="12" borderId="6" xfId="4" applyNumberFormat="1" applyFont="1" applyFill="1" applyBorder="1" applyAlignment="1">
      <alignment horizontal="right"/>
    </xf>
    <xf numFmtId="1" fontId="20" fillId="12" borderId="6" xfId="4" applyNumberFormat="1" applyFont="1" applyFill="1" applyBorder="1" applyAlignment="1">
      <alignment horizontal="right"/>
    </xf>
    <xf numFmtId="167" fontId="20" fillId="12" borderId="6" xfId="4" applyNumberFormat="1" applyFont="1" applyFill="1" applyBorder="1" applyAlignment="1">
      <alignment horizontal="right"/>
    </xf>
    <xf numFmtId="4" fontId="19" fillId="12" borderId="6" xfId="7" applyNumberFormat="1" applyFont="1" applyFill="1" applyBorder="1" applyAlignment="1">
      <alignment horizontal="right" vertical="center"/>
    </xf>
    <xf numFmtId="1" fontId="21" fillId="5" borderId="6" xfId="7" applyNumberFormat="1" applyFont="1" applyFill="1" applyBorder="1" applyAlignment="1">
      <alignment wrapText="1"/>
    </xf>
    <xf numFmtId="4" fontId="19" fillId="7" borderId="6" xfId="7" applyNumberFormat="1" applyFont="1" applyFill="1" applyBorder="1" applyAlignment="1">
      <alignment horizontal="right"/>
    </xf>
    <xf numFmtId="4" fontId="19" fillId="7" borderId="9" xfId="7" applyNumberFormat="1" applyFont="1" applyFill="1" applyBorder="1"/>
    <xf numFmtId="4" fontId="18" fillId="7" borderId="6" xfId="7" applyNumberFormat="1" applyFont="1" applyFill="1" applyBorder="1" applyAlignment="1">
      <alignment horizontal="right"/>
    </xf>
    <xf numFmtId="4" fontId="19" fillId="8" borderId="6" xfId="8" applyNumberFormat="1" applyFont="1" applyFill="1" applyBorder="1" applyAlignment="1">
      <alignment horizontal="right"/>
    </xf>
    <xf numFmtId="4" fontId="19" fillId="8" borderId="9" xfId="7" applyNumberFormat="1" applyFont="1" applyFill="1" applyBorder="1"/>
    <xf numFmtId="4" fontId="18" fillId="8" borderId="6" xfId="8" applyNumberFormat="1" applyFont="1" applyFill="1" applyBorder="1" applyAlignment="1">
      <alignment horizontal="right"/>
    </xf>
    <xf numFmtId="4" fontId="19" fillId="8" borderId="6" xfId="7" applyNumberFormat="1" applyFont="1" applyFill="1" applyBorder="1"/>
    <xf numFmtId="0" fontId="4" fillId="9" borderId="12" xfId="7" applyFont="1" applyFill="1" applyBorder="1" applyAlignment="1">
      <alignment horizontal="center" vertical="center" wrapText="1"/>
    </xf>
    <xf numFmtId="0" fontId="23" fillId="0" borderId="6" xfId="7" applyFont="1" applyBorder="1" applyAlignment="1">
      <alignment horizontal="center"/>
    </xf>
    <xf numFmtId="0" fontId="1" fillId="0" borderId="6" xfId="7" applyBorder="1"/>
    <xf numFmtId="168" fontId="1" fillId="10" borderId="6" xfId="7" applyNumberFormat="1" applyFill="1" applyBorder="1" applyAlignment="1">
      <alignment horizontal="center" vertical="center"/>
    </xf>
    <xf numFmtId="0" fontId="1" fillId="10" borderId="12" xfId="7" applyFill="1" applyBorder="1" applyAlignment="1">
      <alignment horizontal="center" wrapText="1"/>
    </xf>
    <xf numFmtId="164" fontId="10" fillId="0" borderId="6" xfId="3" applyNumberFormat="1" applyFont="1" applyBorder="1"/>
    <xf numFmtId="2" fontId="18" fillId="0" borderId="6" xfId="7" applyNumberFormat="1" applyFont="1" applyBorder="1" applyAlignment="1">
      <alignment wrapText="1"/>
    </xf>
    <xf numFmtId="168" fontId="1" fillId="10" borderId="12" xfId="7" applyNumberFormat="1" applyFill="1" applyBorder="1"/>
    <xf numFmtId="2" fontId="1" fillId="11" borderId="6" xfId="7" applyNumberFormat="1" applyFill="1" applyBorder="1"/>
    <xf numFmtId="2" fontId="18" fillId="0" borderId="0" xfId="7" applyNumberFormat="1" applyFont="1" applyAlignment="1">
      <alignment wrapText="1"/>
    </xf>
    <xf numFmtId="1" fontId="20" fillId="0" borderId="0" xfId="7" applyNumberFormat="1" applyFont="1" applyAlignment="1">
      <alignment wrapText="1"/>
    </xf>
    <xf numFmtId="168" fontId="1" fillId="0" borderId="0" xfId="7" applyNumberFormat="1"/>
    <xf numFmtId="2" fontId="1" fillId="0" borderId="0" xfId="7" applyNumberFormat="1"/>
    <xf numFmtId="164" fontId="10" fillId="7" borderId="29" xfId="3" applyNumberFormat="1" applyFont="1" applyFill="1" applyBorder="1"/>
    <xf numFmtId="1" fontId="18" fillId="5" borderId="6" xfId="7" applyNumberFormat="1" applyFont="1" applyFill="1" applyBorder="1" applyAlignment="1">
      <alignment vertical="center" wrapText="1"/>
    </xf>
    <xf numFmtId="0" fontId="1" fillId="0" borderId="0" xfId="7" applyAlignment="1">
      <alignment horizontal="center" wrapText="1"/>
    </xf>
    <xf numFmtId="164" fontId="10" fillId="0" borderId="29" xfId="3" applyNumberFormat="1" applyFont="1" applyBorder="1"/>
    <xf numFmtId="2" fontId="18" fillId="0" borderId="6" xfId="7" applyNumberFormat="1" applyFont="1" applyBorder="1" applyAlignment="1">
      <alignment vertical="center" wrapText="1"/>
    </xf>
    <xf numFmtId="1" fontId="1" fillId="0" borderId="0" xfId="7" applyNumberFormat="1"/>
    <xf numFmtId="1" fontId="18" fillId="0" borderId="0" xfId="7" applyNumberFormat="1" applyFont="1" applyAlignment="1">
      <alignment vertical="center" wrapText="1"/>
    </xf>
    <xf numFmtId="165" fontId="10" fillId="0" borderId="0" xfId="6" applyNumberFormat="1" applyFont="1" applyFill="1" applyBorder="1" applyAlignment="1">
      <alignment horizontal="left" vertical="center"/>
    </xf>
    <xf numFmtId="0" fontId="12" fillId="8" borderId="24" xfId="7" applyFont="1" applyFill="1" applyBorder="1" applyAlignment="1">
      <alignment vertical="top"/>
    </xf>
    <xf numFmtId="0" fontId="12" fillId="8" borderId="23" xfId="7" applyFont="1" applyFill="1" applyBorder="1" applyAlignment="1">
      <alignment vertical="top"/>
    </xf>
    <xf numFmtId="0" fontId="25" fillId="0" borderId="24" xfId="7" applyFont="1" applyBorder="1"/>
    <xf numFmtId="14" fontId="12" fillId="8" borderId="0" xfId="7" applyNumberFormat="1" applyFont="1" applyFill="1" applyAlignment="1">
      <alignment vertical="top"/>
    </xf>
    <xf numFmtId="0" fontId="12" fillId="8" borderId="0" xfId="7" applyFont="1" applyFill="1" applyAlignment="1">
      <alignment vertical="top"/>
    </xf>
    <xf numFmtId="0" fontId="12" fillId="8" borderId="27" xfId="7" applyFont="1" applyFill="1" applyBorder="1" applyAlignment="1">
      <alignment vertical="top"/>
    </xf>
    <xf numFmtId="0" fontId="1" fillId="0" borderId="0" xfId="8"/>
    <xf numFmtId="0" fontId="1" fillId="0" borderId="5" xfId="8" applyBorder="1"/>
    <xf numFmtId="0" fontId="1" fillId="0" borderId="10" xfId="8" applyBorder="1"/>
    <xf numFmtId="0" fontId="23" fillId="0" borderId="29" xfId="8" applyFont="1" applyBorder="1" applyAlignment="1">
      <alignment horizontal="centerContinuous"/>
    </xf>
    <xf numFmtId="0" fontId="23" fillId="0" borderId="6" xfId="8" applyFont="1" applyBorder="1" applyAlignment="1">
      <alignment horizontal="centerContinuous"/>
    </xf>
    <xf numFmtId="0" fontId="1" fillId="0" borderId="29" xfId="8" applyBorder="1"/>
    <xf numFmtId="0" fontId="1" fillId="0" borderId="6" xfId="8" applyBorder="1"/>
    <xf numFmtId="0" fontId="1" fillId="5" borderId="29" xfId="8" applyFill="1" applyBorder="1"/>
    <xf numFmtId="0" fontId="1" fillId="5" borderId="6" xfId="8" applyFill="1" applyBorder="1"/>
    <xf numFmtId="0" fontId="23" fillId="0" borderId="15" xfId="8" applyFont="1" applyBorder="1" applyAlignment="1">
      <alignment horizontal="center"/>
    </xf>
    <xf numFmtId="0" fontId="23" fillId="0" borderId="16" xfId="8" applyFont="1" applyBorder="1" applyAlignment="1">
      <alignment horizontal="center"/>
    </xf>
    <xf numFmtId="0" fontId="1" fillId="0" borderId="26" xfId="8" applyBorder="1"/>
    <xf numFmtId="0" fontId="1" fillId="0" borderId="27" xfId="8" applyBorder="1"/>
    <xf numFmtId="0" fontId="23" fillId="0" borderId="17" xfId="8" applyFont="1" applyBorder="1" applyAlignment="1">
      <alignment horizontal="center"/>
    </xf>
    <xf numFmtId="0" fontId="1" fillId="5" borderId="0" xfId="8" applyFill="1"/>
    <xf numFmtId="0" fontId="1" fillId="5" borderId="5" xfId="8" applyFill="1" applyBorder="1"/>
    <xf numFmtId="0" fontId="1" fillId="5" borderId="26" xfId="8" applyFill="1" applyBorder="1"/>
    <xf numFmtId="0" fontId="1" fillId="5" borderId="27" xfId="8" applyFill="1" applyBorder="1"/>
    <xf numFmtId="0" fontId="1" fillId="0" borderId="28" xfId="8" applyBorder="1"/>
    <xf numFmtId="0" fontId="29" fillId="0" borderId="6" xfId="0" applyFont="1" applyBorder="1" applyAlignment="1">
      <alignment vertical="center"/>
    </xf>
    <xf numFmtId="0" fontId="30" fillId="0" borderId="6" xfId="0" applyFont="1" applyBorder="1" applyAlignment="1">
      <alignment horizontal="center" vertical="center"/>
    </xf>
    <xf numFmtId="49" fontId="31" fillId="0" borderId="6" xfId="0" applyNumberFormat="1" applyFont="1" applyBorder="1" applyAlignment="1">
      <alignment horizontal="center" vertical="center"/>
    </xf>
    <xf numFmtId="14" fontId="31" fillId="0" borderId="6" xfId="0" applyNumberFormat="1" applyFont="1" applyBorder="1" applyAlignment="1">
      <alignment horizontal="center" vertical="center"/>
    </xf>
    <xf numFmtId="0" fontId="31" fillId="0" borderId="6" xfId="0" applyFont="1" applyBorder="1" applyAlignment="1">
      <alignment vertical="center"/>
    </xf>
    <xf numFmtId="0" fontId="0" fillId="0" borderId="0" xfId="0" applyAlignment="1">
      <alignment vertical="center"/>
    </xf>
    <xf numFmtId="0" fontId="12" fillId="8" borderId="26" xfId="3" applyFont="1" applyFill="1" applyBorder="1" applyAlignment="1">
      <alignment vertical="top"/>
    </xf>
    <xf numFmtId="0" fontId="25" fillId="0" borderId="27" xfId="2" applyFont="1" applyBorder="1"/>
    <xf numFmtId="0" fontId="12" fillId="8" borderId="27" xfId="3" applyFont="1" applyFill="1" applyBorder="1" applyAlignment="1">
      <alignment vertical="top"/>
    </xf>
    <xf numFmtId="0" fontId="25" fillId="0" borderId="28" xfId="2" applyFont="1" applyBorder="1"/>
    <xf numFmtId="0" fontId="27" fillId="0" borderId="18" xfId="3" applyFont="1" applyBorder="1" applyAlignment="1">
      <alignment horizontal="left" vertical="center"/>
    </xf>
    <xf numFmtId="0" fontId="27" fillId="0" borderId="8" xfId="3" applyFont="1" applyBorder="1" applyAlignment="1">
      <alignment horizontal="left" vertical="center"/>
    </xf>
    <xf numFmtId="0" fontId="27" fillId="0" borderId="19" xfId="3" applyFont="1" applyBorder="1" applyAlignment="1">
      <alignment horizontal="left" vertical="center"/>
    </xf>
    <xf numFmtId="0" fontId="27" fillId="0" borderId="20" xfId="3" applyFont="1" applyBorder="1" applyAlignment="1">
      <alignment horizontal="left" vertical="center"/>
    </xf>
    <xf numFmtId="0" fontId="27" fillId="0" borderId="21" xfId="3" applyFont="1" applyBorder="1" applyAlignment="1">
      <alignment horizontal="left" vertical="center"/>
    </xf>
    <xf numFmtId="0" fontId="27" fillId="0" borderId="22" xfId="3" applyFont="1" applyBorder="1" applyAlignment="1">
      <alignment horizontal="left" vertical="center"/>
    </xf>
    <xf numFmtId="0" fontId="12" fillId="8" borderId="24" xfId="2" applyFont="1" applyFill="1" applyBorder="1" applyAlignment="1">
      <alignment vertical="top"/>
    </xf>
    <xf numFmtId="0" fontId="25" fillId="0" borderId="25" xfId="2" applyFont="1" applyBorder="1"/>
    <xf numFmtId="0" fontId="12" fillId="8" borderId="5" xfId="3" applyFont="1" applyFill="1" applyBorder="1" applyAlignment="1">
      <alignment vertical="top"/>
    </xf>
    <xf numFmtId="0" fontId="25" fillId="0" borderId="0" xfId="2" applyFont="1"/>
    <xf numFmtId="0" fontId="12" fillId="8" borderId="0" xfId="3" applyFont="1" applyFill="1" applyAlignment="1">
      <alignment vertical="top"/>
    </xf>
    <xf numFmtId="0" fontId="25" fillId="0" borderId="10" xfId="2" applyFont="1" applyBorder="1"/>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4" xfId="1" applyFont="1" applyBorder="1" applyAlignment="1">
      <alignment horizontal="center" vertical="center"/>
    </xf>
    <xf numFmtId="0" fontId="8" fillId="0" borderId="2" xfId="1" applyFont="1" applyBorder="1" applyAlignment="1">
      <alignment horizontal="left" vertical="center" wrapText="1"/>
    </xf>
    <xf numFmtId="0" fontId="9" fillId="0" borderId="3" xfId="2" applyFont="1" applyBorder="1" applyAlignment="1">
      <alignment vertical="center"/>
    </xf>
    <xf numFmtId="0" fontId="9" fillId="0" borderId="4" xfId="2" applyFont="1" applyBorder="1" applyAlignment="1">
      <alignment vertical="center"/>
    </xf>
    <xf numFmtId="0" fontId="11" fillId="0" borderId="2" xfId="1" applyFont="1" applyBorder="1" applyAlignment="1">
      <alignment horizontal="left" vertical="center" wrapText="1"/>
    </xf>
    <xf numFmtId="0" fontId="12" fillId="0" borderId="3" xfId="2" applyFont="1" applyBorder="1" applyAlignment="1">
      <alignment horizontal="left" vertical="center" wrapText="1"/>
    </xf>
    <xf numFmtId="0" fontId="12" fillId="0" borderId="4" xfId="2" applyFont="1" applyBorder="1" applyAlignment="1">
      <alignment horizontal="left" vertical="center" wrapText="1"/>
    </xf>
    <xf numFmtId="0" fontId="13" fillId="2" borderId="6" xfId="3" applyFont="1" applyFill="1" applyBorder="1" applyAlignment="1">
      <alignment horizontal="center"/>
    </xf>
    <xf numFmtId="0" fontId="13" fillId="3" borderId="7" xfId="3" applyFont="1" applyFill="1" applyBorder="1" applyAlignment="1">
      <alignment horizontal="center" wrapText="1"/>
    </xf>
    <xf numFmtId="0" fontId="2" fillId="0" borderId="8" xfId="2" applyBorder="1" applyAlignment="1">
      <alignment horizontal="center" wrapText="1"/>
    </xf>
    <xf numFmtId="0" fontId="2" fillId="0" borderId="9" xfId="2" applyBorder="1" applyAlignment="1">
      <alignment horizontal="center" wrapText="1"/>
    </xf>
    <xf numFmtId="0" fontId="15" fillId="4" borderId="6" xfId="4" applyFont="1" applyFill="1" applyBorder="1" applyAlignment="1">
      <alignment horizontal="center"/>
    </xf>
    <xf numFmtId="0" fontId="2" fillId="0" borderId="6" xfId="2" applyBorder="1" applyAlignment="1">
      <alignment horizontal="center"/>
    </xf>
    <xf numFmtId="0" fontId="24" fillId="5" borderId="14" xfId="4" applyFont="1" applyFill="1" applyBorder="1" applyAlignment="1">
      <alignment wrapText="1"/>
    </xf>
    <xf numFmtId="0" fontId="25" fillId="5" borderId="0" xfId="2" applyFont="1" applyFill="1" applyAlignment="1">
      <alignment wrapText="1"/>
    </xf>
    <xf numFmtId="0" fontId="25" fillId="5" borderId="14" xfId="2" applyFont="1" applyFill="1" applyBorder="1" applyAlignment="1">
      <alignment wrapText="1"/>
    </xf>
    <xf numFmtId="0" fontId="2" fillId="0" borderId="14" xfId="2" applyBorder="1" applyAlignment="1">
      <alignment wrapText="1"/>
    </xf>
    <xf numFmtId="0" fontId="2" fillId="0" borderId="0" xfId="2" applyAlignment="1">
      <alignment wrapText="1"/>
    </xf>
    <xf numFmtId="0" fontId="2" fillId="0" borderId="0" xfId="2"/>
    <xf numFmtId="0" fontId="2" fillId="0" borderId="14" xfId="2" applyBorder="1"/>
    <xf numFmtId="0" fontId="26" fillId="0" borderId="15" xfId="3" applyFont="1" applyBorder="1" applyAlignment="1">
      <alignment horizontal="left" vertical="center"/>
    </xf>
    <xf numFmtId="0" fontId="26" fillId="0" borderId="16" xfId="3" applyFont="1" applyBorder="1" applyAlignment="1">
      <alignment horizontal="left" vertical="center"/>
    </xf>
    <xf numFmtId="0" fontId="26" fillId="0" borderId="17" xfId="3" applyFont="1" applyBorder="1" applyAlignment="1">
      <alignment horizontal="left" vertical="center"/>
    </xf>
    <xf numFmtId="0" fontId="9" fillId="0" borderId="3" xfId="7" applyFont="1" applyBorder="1" applyAlignment="1">
      <alignment vertical="center"/>
    </xf>
    <xf numFmtId="0" fontId="9" fillId="0" borderId="4" xfId="7" applyFont="1" applyBorder="1" applyAlignment="1">
      <alignment vertical="center"/>
    </xf>
    <xf numFmtId="0" fontId="12" fillId="0" borderId="3" xfId="7" applyFont="1" applyBorder="1" applyAlignment="1">
      <alignment horizontal="left" vertical="center" wrapText="1"/>
    </xf>
    <xf numFmtId="0" fontId="12" fillId="0" borderId="4" xfId="7" applyFont="1" applyBorder="1" applyAlignment="1">
      <alignment horizontal="left" vertical="center" wrapText="1"/>
    </xf>
    <xf numFmtId="0" fontId="1" fillId="0" borderId="8" xfId="7" applyBorder="1" applyAlignment="1">
      <alignment horizontal="center" wrapText="1"/>
    </xf>
    <xf numFmtId="0" fontId="1" fillId="0" borderId="9" xfId="7" applyBorder="1" applyAlignment="1">
      <alignment horizontal="center" wrapText="1"/>
    </xf>
    <xf numFmtId="0" fontId="1" fillId="0" borderId="6" xfId="7" applyBorder="1" applyAlignment="1">
      <alignment horizontal="center"/>
    </xf>
    <xf numFmtId="0" fontId="25" fillId="5" borderId="0" xfId="7" applyFont="1" applyFill="1" applyAlignment="1">
      <alignment wrapText="1"/>
    </xf>
    <xf numFmtId="0" fontId="25" fillId="5" borderId="14" xfId="7" applyFont="1" applyFill="1" applyBorder="1" applyAlignment="1">
      <alignment wrapText="1"/>
    </xf>
    <xf numFmtId="0" fontId="1" fillId="0" borderId="14" xfId="7" applyBorder="1" applyAlignment="1">
      <alignment wrapText="1"/>
    </xf>
    <xf numFmtId="0" fontId="1" fillId="0" borderId="0" xfId="7" applyAlignment="1">
      <alignment wrapText="1"/>
    </xf>
    <xf numFmtId="0" fontId="1" fillId="0" borderId="0" xfId="7"/>
    <xf numFmtId="0" fontId="1" fillId="0" borderId="14" xfId="7" applyBorder="1"/>
    <xf numFmtId="0" fontId="25" fillId="0" borderId="27" xfId="7" applyFont="1" applyBorder="1"/>
    <xf numFmtId="0" fontId="25" fillId="0" borderId="28" xfId="7" applyFont="1" applyBorder="1"/>
    <xf numFmtId="0" fontId="12" fillId="8" borderId="24" xfId="7" applyFont="1" applyFill="1" applyBorder="1" applyAlignment="1">
      <alignment vertical="top"/>
    </xf>
    <xf numFmtId="0" fontId="25" fillId="0" borderId="25" xfId="7" applyFont="1" applyBorder="1"/>
    <xf numFmtId="0" fontId="25" fillId="0" borderId="0" xfId="7" applyFont="1"/>
    <xf numFmtId="0" fontId="25" fillId="0" borderId="10" xfId="7" applyFont="1" applyBorder="1"/>
    <xf numFmtId="0" fontId="12" fillId="0" borderId="2" xfId="8" applyFont="1" applyBorder="1" applyAlignment="1">
      <alignment horizontal="center"/>
    </xf>
    <xf numFmtId="0" fontId="29" fillId="0" borderId="3" xfId="8" applyFont="1" applyBorder="1" applyAlignment="1">
      <alignment horizontal="center"/>
    </xf>
    <xf numFmtId="0" fontId="29" fillId="0" borderId="4" xfId="8" applyFont="1" applyBorder="1" applyAlignment="1">
      <alignment horizontal="center"/>
    </xf>
    <xf numFmtId="0" fontId="29" fillId="0" borderId="6" xfId="0" applyFont="1" applyBorder="1" applyAlignment="1">
      <alignment horizontal="center" vertical="center"/>
    </xf>
    <xf numFmtId="0" fontId="0" fillId="0" borderId="6" xfId="0" applyBorder="1" applyAlignment="1">
      <alignment horizontal="left" vertical="center"/>
    </xf>
    <xf numFmtId="165" fontId="10" fillId="0" borderId="0" xfId="6" applyNumberFormat="1" applyFont="1" applyFill="1" applyBorder="1" applyAlignment="1">
      <alignment horizontal="left" vertical="center" wrapText="1"/>
    </xf>
    <xf numFmtId="0" fontId="1" fillId="5" borderId="0" xfId="8" applyFill="1" applyBorder="1"/>
    <xf numFmtId="0" fontId="1" fillId="0" borderId="0" xfId="8" applyBorder="1"/>
  </cellXfs>
  <cellStyles count="9">
    <cellStyle name="Normal" xfId="0" builtinId="0"/>
    <cellStyle name="Normal 2" xfId="2" xr:uid="{00000000-0005-0000-0000-000001000000}"/>
    <cellStyle name="Normal 2 2" xfId="3" xr:uid="{00000000-0005-0000-0000-000002000000}"/>
    <cellStyle name="Normal 2 3" xfId="5" xr:uid="{00000000-0005-0000-0000-000003000000}"/>
    <cellStyle name="Normal 2 7" xfId="8" xr:uid="{00000000-0005-0000-0000-000004000000}"/>
    <cellStyle name="Normal 3" xfId="7" xr:uid="{00000000-0005-0000-0000-000005000000}"/>
    <cellStyle name="Normal 4" xfId="4" xr:uid="{00000000-0005-0000-0000-000006000000}"/>
    <cellStyle name="Normal 7" xfId="1" xr:uid="{00000000-0005-0000-0000-000007000000}"/>
    <cellStyle name="Virgül 2" xfId="6"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scatterChart>
        <c:scatterStyle val="lineMarker"/>
        <c:varyColors val="0"/>
        <c:ser>
          <c:idx val="0"/>
          <c:order val="0"/>
          <c:tx>
            <c:strRef>
              <c:f>'Rev 0-2025'!$C$58</c:f>
              <c:strCache>
                <c:ptCount val="1"/>
                <c:pt idx="0">
                  <c:v>ELEKTRİK (TEP/ay)</c:v>
                </c:pt>
              </c:strCache>
            </c:strRef>
          </c:tx>
          <c:spPr>
            <a:ln w="28575">
              <a:noFill/>
            </a:ln>
          </c:spPr>
          <c:trendline>
            <c:trendlineType val="linear"/>
            <c:dispRSqr val="1"/>
            <c:dispEq val="1"/>
            <c:trendlineLbl>
              <c:layout>
                <c:manualLayout>
                  <c:x val="0.4422852143482065"/>
                  <c:y val="-0.31959730227373223"/>
                </c:manualLayout>
              </c:layout>
              <c:numFmt formatCode="General" sourceLinked="0"/>
            </c:trendlineLbl>
          </c:trendline>
          <c:xVal>
            <c:numRef>
              <c:f>'Rev 0-2025'!$B$59:$B$70</c:f>
              <c:numCache>
                <c:formatCode>#,##0_ ;\-#,##0\ </c:formatCode>
                <c:ptCount val="12"/>
                <c:pt idx="0">
                  <c:v>223</c:v>
                </c:pt>
                <c:pt idx="1">
                  <c:v>151</c:v>
                </c:pt>
                <c:pt idx="2">
                  <c:v>123</c:v>
                </c:pt>
                <c:pt idx="3">
                  <c:v>0</c:v>
                </c:pt>
                <c:pt idx="4">
                  <c:v>0</c:v>
                </c:pt>
                <c:pt idx="5">
                  <c:v>0</c:v>
                </c:pt>
                <c:pt idx="6">
                  <c:v>0</c:v>
                </c:pt>
                <c:pt idx="7">
                  <c:v>0</c:v>
                </c:pt>
                <c:pt idx="8">
                  <c:v>0</c:v>
                </c:pt>
                <c:pt idx="9">
                  <c:v>0</c:v>
                </c:pt>
                <c:pt idx="10">
                  <c:v>105</c:v>
                </c:pt>
                <c:pt idx="11">
                  <c:v>181</c:v>
                </c:pt>
              </c:numCache>
            </c:numRef>
          </c:xVal>
          <c:yVal>
            <c:numRef>
              <c:f>'Rev 0-2025'!$C$59:$C$70</c:f>
              <c:numCache>
                <c:formatCode>#,##0.00_ ;\-#,##0.00\ </c:formatCode>
                <c:ptCount val="12"/>
                <c:pt idx="0">
                  <c:v>57.28</c:v>
                </c:pt>
                <c:pt idx="1">
                  <c:v>58.91</c:v>
                </c:pt>
                <c:pt idx="2">
                  <c:v>70.41</c:v>
                </c:pt>
                <c:pt idx="3">
                  <c:v>38.56</c:v>
                </c:pt>
                <c:pt idx="4">
                  <c:v>41.61</c:v>
                </c:pt>
                <c:pt idx="5">
                  <c:v>81.98</c:v>
                </c:pt>
                <c:pt idx="6">
                  <c:v>124.2</c:v>
                </c:pt>
                <c:pt idx="7">
                  <c:v>113.9</c:v>
                </c:pt>
                <c:pt idx="8">
                  <c:v>74.41</c:v>
                </c:pt>
                <c:pt idx="9">
                  <c:v>48.75</c:v>
                </c:pt>
                <c:pt idx="10">
                  <c:v>50.66</c:v>
                </c:pt>
                <c:pt idx="11">
                  <c:v>62.79</c:v>
                </c:pt>
              </c:numCache>
            </c:numRef>
          </c:yVal>
          <c:smooth val="0"/>
          <c:extLst>
            <c:ext xmlns:c16="http://schemas.microsoft.com/office/drawing/2014/chart" uri="{C3380CC4-5D6E-409C-BE32-E72D297353CC}">
              <c16:uniqueId val="{00000000-BEC2-4930-A7BE-35C8F1D4109E}"/>
            </c:ext>
          </c:extLst>
        </c:ser>
        <c:dLbls>
          <c:showLegendKey val="0"/>
          <c:showVal val="0"/>
          <c:showCatName val="0"/>
          <c:showSerName val="0"/>
          <c:showPercent val="0"/>
          <c:showBubbleSize val="0"/>
        </c:dLbls>
        <c:axId val="404330752"/>
        <c:axId val="404353024"/>
      </c:scatterChart>
      <c:valAx>
        <c:axId val="404330752"/>
        <c:scaling>
          <c:orientation val="minMax"/>
        </c:scaling>
        <c:delete val="0"/>
        <c:axPos val="b"/>
        <c:numFmt formatCode="#,##0_ ;\-#,##0\ " sourceLinked="1"/>
        <c:majorTickMark val="out"/>
        <c:minorTickMark val="none"/>
        <c:tickLblPos val="nextTo"/>
        <c:crossAx val="404353024"/>
        <c:crosses val="autoZero"/>
        <c:crossBetween val="midCat"/>
      </c:valAx>
      <c:valAx>
        <c:axId val="404353024"/>
        <c:scaling>
          <c:orientation val="minMax"/>
        </c:scaling>
        <c:delete val="0"/>
        <c:axPos val="l"/>
        <c:majorGridlines/>
        <c:numFmt formatCode="#,##0.00_ ;\-#,##0.00\ " sourceLinked="1"/>
        <c:majorTickMark val="out"/>
        <c:minorTickMark val="none"/>
        <c:tickLblPos val="nextTo"/>
        <c:crossAx val="404330752"/>
        <c:crosses val="autoZero"/>
        <c:crossBetween val="midCat"/>
      </c:valAx>
    </c:plotArea>
    <c:legend>
      <c:legendPos val="r"/>
      <c:layout>
        <c:manualLayout>
          <c:xMode val="edge"/>
          <c:yMode val="edge"/>
          <c:x val="0.69070713035870512"/>
          <c:y val="0.37648927401912879"/>
          <c:w val="0.30095953630796152"/>
          <c:h val="0.27931331266889498"/>
        </c:manualLayout>
      </c:layout>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scatterChart>
        <c:scatterStyle val="lineMarker"/>
        <c:varyColors val="0"/>
        <c:ser>
          <c:idx val="0"/>
          <c:order val="0"/>
          <c:tx>
            <c:strRef>
              <c:f>'Rev 0-2024'!$C$191</c:f>
              <c:strCache>
                <c:ptCount val="1"/>
                <c:pt idx="0">
                  <c:v>FUEL OİL (TEP/ay)</c:v>
                </c:pt>
              </c:strCache>
            </c:strRef>
          </c:tx>
          <c:spPr>
            <a:ln w="28575">
              <a:noFill/>
            </a:ln>
          </c:spPr>
          <c:trendline>
            <c:trendlineType val="linear"/>
            <c:dispRSqr val="1"/>
            <c:dispEq val="1"/>
            <c:trendlineLbl>
              <c:layout>
                <c:manualLayout>
                  <c:x val="0.44154790026246721"/>
                  <c:y val="-0.60811096529600461"/>
                </c:manualLayout>
              </c:layout>
              <c:numFmt formatCode="General" sourceLinked="0"/>
            </c:trendlineLbl>
          </c:trendline>
          <c:xVal>
            <c:numRef>
              <c:f>'Rev 0-2024'!$B$192:$B$203</c:f>
              <c:numCache>
                <c:formatCode>#,##0_ ;\-#,##0\ </c:formatCode>
                <c:ptCount val="12"/>
                <c:pt idx="0">
                  <c:v>0</c:v>
                </c:pt>
                <c:pt idx="1">
                  <c:v>0</c:v>
                </c:pt>
                <c:pt idx="2">
                  <c:v>0</c:v>
                </c:pt>
                <c:pt idx="3">
                  <c:v>0</c:v>
                </c:pt>
                <c:pt idx="4">
                  <c:v>1</c:v>
                </c:pt>
                <c:pt idx="5">
                  <c:v>90</c:v>
                </c:pt>
                <c:pt idx="6">
                  <c:v>262</c:v>
                </c:pt>
                <c:pt idx="7">
                  <c:v>191</c:v>
                </c:pt>
                <c:pt idx="8">
                  <c:v>123</c:v>
                </c:pt>
                <c:pt idx="9">
                  <c:v>6</c:v>
                </c:pt>
                <c:pt idx="10">
                  <c:v>4</c:v>
                </c:pt>
                <c:pt idx="11">
                  <c:v>0</c:v>
                </c:pt>
              </c:numCache>
            </c:numRef>
          </c:xVal>
          <c:yVal>
            <c:numRef>
              <c:f>'Rev 0-2024'!$C$192:$C$203</c:f>
              <c:numCache>
                <c:formatCode>#,##0.00_ ;\-#,##0.00\ </c:formatCode>
                <c:ptCount val="12"/>
                <c:pt idx="0">
                  <c:v>177.93</c:v>
                </c:pt>
                <c:pt idx="1">
                  <c:v>200.38</c:v>
                </c:pt>
                <c:pt idx="2">
                  <c:v>109.69</c:v>
                </c:pt>
                <c:pt idx="3">
                  <c:v>38.869999999999997</c:v>
                </c:pt>
                <c:pt idx="4">
                  <c:v>0</c:v>
                </c:pt>
                <c:pt idx="5">
                  <c:v>0</c:v>
                </c:pt>
                <c:pt idx="6">
                  <c:v>0</c:v>
                </c:pt>
                <c:pt idx="7">
                  <c:v>0</c:v>
                </c:pt>
                <c:pt idx="8">
                  <c:v>0</c:v>
                </c:pt>
                <c:pt idx="9">
                  <c:v>0</c:v>
                </c:pt>
                <c:pt idx="10">
                  <c:v>45.77</c:v>
                </c:pt>
                <c:pt idx="11">
                  <c:v>118.33</c:v>
                </c:pt>
              </c:numCache>
            </c:numRef>
          </c:yVal>
          <c:smooth val="0"/>
          <c:extLst>
            <c:ext xmlns:c16="http://schemas.microsoft.com/office/drawing/2014/chart" uri="{C3380CC4-5D6E-409C-BE32-E72D297353CC}">
              <c16:uniqueId val="{00000000-3105-49B0-93A0-252E840A99AE}"/>
            </c:ext>
          </c:extLst>
        </c:ser>
        <c:dLbls>
          <c:showLegendKey val="0"/>
          <c:showVal val="0"/>
          <c:showCatName val="0"/>
          <c:showSerName val="0"/>
          <c:showPercent val="0"/>
          <c:showBubbleSize val="0"/>
        </c:dLbls>
        <c:axId val="404462208"/>
        <c:axId val="404484480"/>
      </c:scatterChart>
      <c:valAx>
        <c:axId val="404462208"/>
        <c:scaling>
          <c:orientation val="minMax"/>
        </c:scaling>
        <c:delete val="0"/>
        <c:axPos val="b"/>
        <c:numFmt formatCode="#,##0_ ;\-#,##0\ " sourceLinked="1"/>
        <c:majorTickMark val="out"/>
        <c:minorTickMark val="none"/>
        <c:tickLblPos val="nextTo"/>
        <c:crossAx val="404484480"/>
        <c:crosses val="autoZero"/>
        <c:crossBetween val="midCat"/>
      </c:valAx>
      <c:valAx>
        <c:axId val="404484480"/>
        <c:scaling>
          <c:orientation val="minMax"/>
        </c:scaling>
        <c:delete val="0"/>
        <c:axPos val="l"/>
        <c:majorGridlines/>
        <c:numFmt formatCode="#,##0.00_ ;\-#,##0.00\ " sourceLinked="1"/>
        <c:majorTickMark val="out"/>
        <c:minorTickMark val="none"/>
        <c:tickLblPos val="nextTo"/>
        <c:crossAx val="404462208"/>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lineChart>
        <c:grouping val="standard"/>
        <c:varyColors val="0"/>
        <c:ser>
          <c:idx val="0"/>
          <c:order val="0"/>
          <c:tx>
            <c:strRef>
              <c:f>'Rev 0-2024'!$K$119</c:f>
              <c:strCache>
                <c:ptCount val="1"/>
                <c:pt idx="0">
                  <c:v>GERÇEK. TASARRUF CUSUM</c:v>
                </c:pt>
              </c:strCache>
            </c:strRef>
          </c:tx>
          <c:marker>
            <c:symbol val="none"/>
          </c:marker>
          <c:cat>
            <c:numRef>
              <c:f>'Rev 0-2024'!$J$120:$J$131</c:f>
              <c:numCache>
                <c:formatCode>[$-41F]mmmm\ yy;@</c:formatCode>
                <c:ptCount val="12"/>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numCache>
            </c:numRef>
          </c:cat>
          <c:val>
            <c:numRef>
              <c:f>'Rev 0-2024'!$K$120:$K$131</c:f>
              <c:numCache>
                <c:formatCode>0.00</c:formatCode>
                <c:ptCount val="12"/>
                <c:pt idx="0">
                  <c:v>-16.017253651798484</c:v>
                </c:pt>
                <c:pt idx="1">
                  <c:v>-20.748990292389529</c:v>
                </c:pt>
                <c:pt idx="2">
                  <c:v>-10.225803650844348</c:v>
                </c:pt>
                <c:pt idx="3">
                  <c:v>-17.742713078792384</c:v>
                </c:pt>
                <c:pt idx="4">
                  <c:v>-23.104601716842403</c:v>
                </c:pt>
                <c:pt idx="5">
                  <c:v>-48.955076641826984</c:v>
                </c:pt>
                <c:pt idx="6">
                  <c:v>-50.485135768851144</c:v>
                </c:pt>
                <c:pt idx="7">
                  <c:v>-50.083812357814914</c:v>
                </c:pt>
                <c:pt idx="8">
                  <c:v>-45.915160458516375</c:v>
                </c:pt>
                <c:pt idx="9">
                  <c:v>-46.225333920137672</c:v>
                </c:pt>
                <c:pt idx="10">
                  <c:v>-53.038268025790629</c:v>
                </c:pt>
                <c:pt idx="11">
                  <c:v>-57.913136754384773</c:v>
                </c:pt>
              </c:numCache>
            </c:numRef>
          </c:val>
          <c:smooth val="0"/>
          <c:extLst>
            <c:ext xmlns:c16="http://schemas.microsoft.com/office/drawing/2014/chart" uri="{C3380CC4-5D6E-409C-BE32-E72D297353CC}">
              <c16:uniqueId val="{00000000-EDE1-41F4-A573-3B68071B17F6}"/>
            </c:ext>
          </c:extLst>
        </c:ser>
        <c:dLbls>
          <c:showLegendKey val="0"/>
          <c:showVal val="0"/>
          <c:showCatName val="0"/>
          <c:showSerName val="0"/>
          <c:showPercent val="0"/>
          <c:showBubbleSize val="0"/>
        </c:dLbls>
        <c:smooth val="0"/>
        <c:axId val="404521344"/>
        <c:axId val="404522880"/>
      </c:lineChart>
      <c:dateAx>
        <c:axId val="404521344"/>
        <c:scaling>
          <c:orientation val="minMax"/>
        </c:scaling>
        <c:delete val="0"/>
        <c:axPos val="b"/>
        <c:numFmt formatCode="[$-41F]mmmm\ yy;@" sourceLinked="1"/>
        <c:majorTickMark val="out"/>
        <c:minorTickMark val="none"/>
        <c:tickLblPos val="nextTo"/>
        <c:crossAx val="404522880"/>
        <c:crosses val="autoZero"/>
        <c:auto val="1"/>
        <c:lblOffset val="100"/>
        <c:baseTimeUnit val="months"/>
      </c:dateAx>
      <c:valAx>
        <c:axId val="404522880"/>
        <c:scaling>
          <c:orientation val="minMax"/>
        </c:scaling>
        <c:delete val="0"/>
        <c:axPos val="l"/>
        <c:majorGridlines/>
        <c:numFmt formatCode="0.00" sourceLinked="1"/>
        <c:majorTickMark val="out"/>
        <c:minorTickMark val="none"/>
        <c:tickLblPos val="nextTo"/>
        <c:crossAx val="40452134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lineChart>
        <c:grouping val="standard"/>
        <c:varyColors val="0"/>
        <c:ser>
          <c:idx val="0"/>
          <c:order val="0"/>
          <c:tx>
            <c:strRef>
              <c:f>'Rev 0-2024'!$K$223</c:f>
              <c:strCache>
                <c:ptCount val="1"/>
                <c:pt idx="0">
                  <c:v>GERÇEK. TASARRUF CUSUM</c:v>
                </c:pt>
              </c:strCache>
            </c:strRef>
          </c:tx>
          <c:marker>
            <c:symbol val="none"/>
          </c:marker>
          <c:cat>
            <c:numRef>
              <c:f>'Rev 0-2024'!$J$224:$J$235</c:f>
              <c:numCache>
                <c:formatCode>[$-41F]mmmm\ 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cat>
          <c:val>
            <c:numRef>
              <c:f>'Rev 0-2024'!$K$224:$K$235</c:f>
              <c:numCache>
                <c:formatCode>0.00</c:formatCode>
                <c:ptCount val="12"/>
                <c:pt idx="0">
                  <c:v>-93.313999999999993</c:v>
                </c:pt>
                <c:pt idx="1">
                  <c:v>-104.93799999999999</c:v>
                </c:pt>
                <c:pt idx="2">
                  <c:v>-129.11199999999999</c:v>
                </c:pt>
                <c:pt idx="3">
                  <c:v>-102.62599999999999</c:v>
                </c:pt>
                <c:pt idx="4">
                  <c:v>-81.899999999999991</c:v>
                </c:pt>
                <c:pt idx="5">
                  <c:v>-83.253999999999991</c:v>
                </c:pt>
                <c:pt idx="6">
                  <c:v>-84.60799999999999</c:v>
                </c:pt>
                <c:pt idx="7">
                  <c:v>-85.961999999999989</c:v>
                </c:pt>
                <c:pt idx="8">
                  <c:v>-86.835999999999984</c:v>
                </c:pt>
                <c:pt idx="9">
                  <c:v>-85.309999999999988</c:v>
                </c:pt>
                <c:pt idx="10">
                  <c:v>-89.803999999999988</c:v>
                </c:pt>
                <c:pt idx="11">
                  <c:v>-206.15799999999999</c:v>
                </c:pt>
              </c:numCache>
            </c:numRef>
          </c:val>
          <c:smooth val="0"/>
          <c:extLst>
            <c:ext xmlns:c16="http://schemas.microsoft.com/office/drawing/2014/chart" uri="{C3380CC4-5D6E-409C-BE32-E72D297353CC}">
              <c16:uniqueId val="{00000000-0344-468C-84E2-49D427B77982}"/>
            </c:ext>
          </c:extLst>
        </c:ser>
        <c:dLbls>
          <c:showLegendKey val="0"/>
          <c:showVal val="0"/>
          <c:showCatName val="0"/>
          <c:showSerName val="0"/>
          <c:showPercent val="0"/>
          <c:showBubbleSize val="0"/>
        </c:dLbls>
        <c:smooth val="0"/>
        <c:axId val="404535168"/>
        <c:axId val="404536704"/>
      </c:lineChart>
      <c:dateAx>
        <c:axId val="404535168"/>
        <c:scaling>
          <c:orientation val="minMax"/>
        </c:scaling>
        <c:delete val="0"/>
        <c:axPos val="b"/>
        <c:numFmt formatCode="[$-41F]mmmm\ yy;@" sourceLinked="1"/>
        <c:majorTickMark val="out"/>
        <c:minorTickMark val="none"/>
        <c:tickLblPos val="nextTo"/>
        <c:crossAx val="404536704"/>
        <c:crosses val="autoZero"/>
        <c:auto val="1"/>
        <c:lblOffset val="100"/>
        <c:baseTimeUnit val="months"/>
      </c:dateAx>
      <c:valAx>
        <c:axId val="404536704"/>
        <c:scaling>
          <c:orientation val="minMax"/>
        </c:scaling>
        <c:delete val="0"/>
        <c:axPos val="l"/>
        <c:majorGridlines/>
        <c:numFmt formatCode="0.00" sourceLinked="1"/>
        <c:majorTickMark val="out"/>
        <c:minorTickMark val="none"/>
        <c:tickLblPos val="nextTo"/>
        <c:crossAx val="40453516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scatterChart>
        <c:scatterStyle val="lineMarker"/>
        <c:varyColors val="0"/>
        <c:ser>
          <c:idx val="0"/>
          <c:order val="0"/>
          <c:tx>
            <c:strRef>
              <c:f>'Rev 0-2025'!$C$72</c:f>
              <c:strCache>
                <c:ptCount val="1"/>
                <c:pt idx="0">
                  <c:v>ELEKTRİK (TEP/ay)</c:v>
                </c:pt>
              </c:strCache>
            </c:strRef>
          </c:tx>
          <c:spPr>
            <a:ln w="28575">
              <a:noFill/>
            </a:ln>
          </c:spPr>
          <c:trendline>
            <c:trendlineType val="linear"/>
            <c:dispRSqr val="1"/>
            <c:dispEq val="1"/>
            <c:trendlineLbl>
              <c:layout>
                <c:manualLayout>
                  <c:x val="0.42535542432195977"/>
                  <c:y val="-9.6684164479440074E-2"/>
                </c:manualLayout>
              </c:layout>
              <c:numFmt formatCode="General" sourceLinked="0"/>
            </c:trendlineLbl>
          </c:trendline>
          <c:xVal>
            <c:numRef>
              <c:f>'Rev 0-2025'!$B$73:$B$84</c:f>
              <c:numCache>
                <c:formatCode>#,##0_ ;\-#,##0\ </c:formatCode>
                <c:ptCount val="12"/>
                <c:pt idx="0">
                  <c:v>0</c:v>
                </c:pt>
                <c:pt idx="1">
                  <c:v>0</c:v>
                </c:pt>
                <c:pt idx="2">
                  <c:v>0</c:v>
                </c:pt>
                <c:pt idx="3">
                  <c:v>9</c:v>
                </c:pt>
                <c:pt idx="4">
                  <c:v>12</c:v>
                </c:pt>
                <c:pt idx="5">
                  <c:v>216</c:v>
                </c:pt>
                <c:pt idx="6">
                  <c:v>276</c:v>
                </c:pt>
                <c:pt idx="7">
                  <c:v>235</c:v>
                </c:pt>
                <c:pt idx="8">
                  <c:v>90</c:v>
                </c:pt>
                <c:pt idx="9">
                  <c:v>19</c:v>
                </c:pt>
                <c:pt idx="10">
                  <c:v>0</c:v>
                </c:pt>
                <c:pt idx="11">
                  <c:v>0</c:v>
                </c:pt>
              </c:numCache>
            </c:numRef>
          </c:xVal>
          <c:yVal>
            <c:numRef>
              <c:f>'Rev 0-2025'!$C$73:$C$84</c:f>
              <c:numCache>
                <c:formatCode>#,##0.00_ ;\-#,##0.00\ </c:formatCode>
                <c:ptCount val="12"/>
                <c:pt idx="0">
                  <c:v>57.28</c:v>
                </c:pt>
                <c:pt idx="1">
                  <c:v>58.91</c:v>
                </c:pt>
                <c:pt idx="2">
                  <c:v>70.41</c:v>
                </c:pt>
                <c:pt idx="3">
                  <c:v>38.56</c:v>
                </c:pt>
                <c:pt idx="4">
                  <c:v>41.61</c:v>
                </c:pt>
                <c:pt idx="5">
                  <c:v>81.98</c:v>
                </c:pt>
                <c:pt idx="6">
                  <c:v>124.2</c:v>
                </c:pt>
                <c:pt idx="7">
                  <c:v>113.9</c:v>
                </c:pt>
                <c:pt idx="8">
                  <c:v>74.41</c:v>
                </c:pt>
                <c:pt idx="9">
                  <c:v>48.75</c:v>
                </c:pt>
                <c:pt idx="10">
                  <c:v>50.66</c:v>
                </c:pt>
                <c:pt idx="11">
                  <c:v>62.79</c:v>
                </c:pt>
              </c:numCache>
            </c:numRef>
          </c:yVal>
          <c:smooth val="0"/>
          <c:extLst>
            <c:ext xmlns:c16="http://schemas.microsoft.com/office/drawing/2014/chart" uri="{C3380CC4-5D6E-409C-BE32-E72D297353CC}">
              <c16:uniqueId val="{00000000-2EA5-47F8-8810-04779FD8F217}"/>
            </c:ext>
          </c:extLst>
        </c:ser>
        <c:dLbls>
          <c:showLegendKey val="0"/>
          <c:showVal val="0"/>
          <c:showCatName val="0"/>
          <c:showSerName val="0"/>
          <c:showPercent val="0"/>
          <c:showBubbleSize val="0"/>
        </c:dLbls>
        <c:axId val="404374656"/>
        <c:axId val="404376192"/>
      </c:scatterChart>
      <c:valAx>
        <c:axId val="404374656"/>
        <c:scaling>
          <c:orientation val="minMax"/>
        </c:scaling>
        <c:delete val="0"/>
        <c:axPos val="b"/>
        <c:numFmt formatCode="#,##0_ ;\-#,##0\ " sourceLinked="1"/>
        <c:majorTickMark val="out"/>
        <c:minorTickMark val="none"/>
        <c:tickLblPos val="nextTo"/>
        <c:crossAx val="404376192"/>
        <c:crosses val="autoZero"/>
        <c:crossBetween val="midCat"/>
      </c:valAx>
      <c:valAx>
        <c:axId val="404376192"/>
        <c:scaling>
          <c:orientation val="minMax"/>
        </c:scaling>
        <c:delete val="0"/>
        <c:axPos val="l"/>
        <c:majorGridlines/>
        <c:numFmt formatCode="#,##0.00_ ;\-#,##0.00\ " sourceLinked="1"/>
        <c:majorTickMark val="out"/>
        <c:minorTickMark val="none"/>
        <c:tickLblPos val="nextTo"/>
        <c:crossAx val="404374656"/>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scatterChart>
        <c:scatterStyle val="lineMarker"/>
        <c:varyColors val="0"/>
        <c:ser>
          <c:idx val="0"/>
          <c:order val="0"/>
          <c:tx>
            <c:strRef>
              <c:f>'Rev 0-2025'!$C$165</c:f>
              <c:strCache>
                <c:ptCount val="1"/>
                <c:pt idx="0">
                  <c:v>FUEL OİL (TEP/ay)</c:v>
                </c:pt>
              </c:strCache>
            </c:strRef>
          </c:tx>
          <c:spPr>
            <a:ln w="28575">
              <a:noFill/>
            </a:ln>
          </c:spPr>
          <c:trendline>
            <c:trendlineType val="linear"/>
            <c:dispRSqr val="1"/>
            <c:dispEq val="1"/>
            <c:trendlineLbl>
              <c:layout>
                <c:manualLayout>
                  <c:x val="0.4888195538057743"/>
                  <c:y val="-0.25911818314377372"/>
                </c:manualLayout>
              </c:layout>
              <c:numFmt formatCode="General" sourceLinked="0"/>
            </c:trendlineLbl>
          </c:trendline>
          <c:xVal>
            <c:numRef>
              <c:f>'Rev 0-2025'!$B$166:$B$177</c:f>
              <c:numCache>
                <c:formatCode>#,##0_ ;\-#,##0\ </c:formatCode>
                <c:ptCount val="12"/>
                <c:pt idx="0">
                  <c:v>223</c:v>
                </c:pt>
                <c:pt idx="1">
                  <c:v>151</c:v>
                </c:pt>
                <c:pt idx="2">
                  <c:v>123</c:v>
                </c:pt>
                <c:pt idx="3">
                  <c:v>0</c:v>
                </c:pt>
                <c:pt idx="4">
                  <c:v>0</c:v>
                </c:pt>
                <c:pt idx="5">
                  <c:v>0</c:v>
                </c:pt>
                <c:pt idx="6">
                  <c:v>0</c:v>
                </c:pt>
                <c:pt idx="7">
                  <c:v>0</c:v>
                </c:pt>
                <c:pt idx="8">
                  <c:v>0</c:v>
                </c:pt>
                <c:pt idx="9">
                  <c:v>0</c:v>
                </c:pt>
                <c:pt idx="10">
                  <c:v>105</c:v>
                </c:pt>
                <c:pt idx="11">
                  <c:v>181</c:v>
                </c:pt>
              </c:numCache>
            </c:numRef>
          </c:xVal>
          <c:yVal>
            <c:numRef>
              <c:f>'Rev 0-2025'!$C$166:$C$177</c:f>
              <c:numCache>
                <c:formatCode>#,##0.00_ ;\-#,##0.00\ </c:formatCode>
                <c:ptCount val="12"/>
                <c:pt idx="0">
                  <c:v>98.07</c:v>
                </c:pt>
                <c:pt idx="1">
                  <c:v>118.56</c:v>
                </c:pt>
                <c:pt idx="2">
                  <c:v>82.21</c:v>
                </c:pt>
                <c:pt idx="3">
                  <c:v>28.32</c:v>
                </c:pt>
                <c:pt idx="4">
                  <c:v>22.56</c:v>
                </c:pt>
                <c:pt idx="5">
                  <c:v>0.48</c:v>
                </c:pt>
                <c:pt idx="6">
                  <c:v>0.48</c:v>
                </c:pt>
                <c:pt idx="7">
                  <c:v>0.48</c:v>
                </c:pt>
                <c:pt idx="8">
                  <c:v>0.96</c:v>
                </c:pt>
                <c:pt idx="9">
                  <c:v>3.36</c:v>
                </c:pt>
                <c:pt idx="10">
                  <c:v>86.59</c:v>
                </c:pt>
                <c:pt idx="11">
                  <c:v>39.33</c:v>
                </c:pt>
              </c:numCache>
            </c:numRef>
          </c:yVal>
          <c:smooth val="0"/>
          <c:extLst>
            <c:ext xmlns:c16="http://schemas.microsoft.com/office/drawing/2014/chart" uri="{C3380CC4-5D6E-409C-BE32-E72D297353CC}">
              <c16:uniqueId val="{00000000-3A64-408C-B3BF-C7E45C347DAD}"/>
            </c:ext>
          </c:extLst>
        </c:ser>
        <c:dLbls>
          <c:showLegendKey val="0"/>
          <c:showVal val="0"/>
          <c:showCatName val="0"/>
          <c:showSerName val="0"/>
          <c:showPercent val="0"/>
          <c:showBubbleSize val="0"/>
        </c:dLbls>
        <c:axId val="404422656"/>
        <c:axId val="404424192"/>
      </c:scatterChart>
      <c:valAx>
        <c:axId val="404422656"/>
        <c:scaling>
          <c:orientation val="minMax"/>
        </c:scaling>
        <c:delete val="0"/>
        <c:axPos val="b"/>
        <c:numFmt formatCode="#,##0_ ;\-#,##0\ " sourceLinked="1"/>
        <c:majorTickMark val="out"/>
        <c:minorTickMark val="none"/>
        <c:tickLblPos val="nextTo"/>
        <c:crossAx val="404424192"/>
        <c:crosses val="autoZero"/>
        <c:crossBetween val="midCat"/>
      </c:valAx>
      <c:valAx>
        <c:axId val="404424192"/>
        <c:scaling>
          <c:orientation val="minMax"/>
        </c:scaling>
        <c:delete val="0"/>
        <c:axPos val="l"/>
        <c:majorGridlines/>
        <c:numFmt formatCode="#,##0.00_ ;\-#,##0.00\ " sourceLinked="1"/>
        <c:majorTickMark val="out"/>
        <c:minorTickMark val="none"/>
        <c:tickLblPos val="nextTo"/>
        <c:crossAx val="404422656"/>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scatterChart>
        <c:scatterStyle val="lineMarker"/>
        <c:varyColors val="0"/>
        <c:ser>
          <c:idx val="0"/>
          <c:order val="0"/>
          <c:tx>
            <c:strRef>
              <c:f>'Rev 0-2025'!$C$179</c:f>
              <c:strCache>
                <c:ptCount val="1"/>
                <c:pt idx="0">
                  <c:v>FUEL OİL (TEP/ay)</c:v>
                </c:pt>
              </c:strCache>
            </c:strRef>
          </c:tx>
          <c:spPr>
            <a:ln w="28575">
              <a:noFill/>
            </a:ln>
          </c:spPr>
          <c:trendline>
            <c:trendlineType val="linear"/>
            <c:dispRSqr val="1"/>
            <c:dispEq val="1"/>
            <c:trendlineLbl>
              <c:layout>
                <c:manualLayout>
                  <c:x val="0.44154790026246721"/>
                  <c:y val="-0.60811096529600461"/>
                </c:manualLayout>
              </c:layout>
              <c:numFmt formatCode="General" sourceLinked="0"/>
            </c:trendlineLbl>
          </c:trendline>
          <c:xVal>
            <c:numRef>
              <c:f>'Rev 0-2025'!$B$180:$B$191</c:f>
              <c:numCache>
                <c:formatCode>#,##0_ ;\-#,##0\ </c:formatCode>
                <c:ptCount val="12"/>
                <c:pt idx="0">
                  <c:v>0</c:v>
                </c:pt>
                <c:pt idx="1">
                  <c:v>0</c:v>
                </c:pt>
                <c:pt idx="2">
                  <c:v>0</c:v>
                </c:pt>
                <c:pt idx="3">
                  <c:v>9</c:v>
                </c:pt>
                <c:pt idx="4">
                  <c:v>12</c:v>
                </c:pt>
                <c:pt idx="5">
                  <c:v>216</c:v>
                </c:pt>
                <c:pt idx="6">
                  <c:v>276</c:v>
                </c:pt>
                <c:pt idx="7">
                  <c:v>235</c:v>
                </c:pt>
                <c:pt idx="8">
                  <c:v>90</c:v>
                </c:pt>
                <c:pt idx="9">
                  <c:v>19</c:v>
                </c:pt>
                <c:pt idx="10">
                  <c:v>0</c:v>
                </c:pt>
                <c:pt idx="11">
                  <c:v>0</c:v>
                </c:pt>
              </c:numCache>
            </c:numRef>
          </c:xVal>
          <c:yVal>
            <c:numRef>
              <c:f>'Rev 0-2025'!$C$180:$C$191</c:f>
              <c:numCache>
                <c:formatCode>#,##0.00_ ;\-#,##0.00\ </c:formatCode>
                <c:ptCount val="12"/>
                <c:pt idx="0">
                  <c:v>98.07</c:v>
                </c:pt>
                <c:pt idx="1">
                  <c:v>118.56</c:v>
                </c:pt>
                <c:pt idx="2">
                  <c:v>82.21</c:v>
                </c:pt>
                <c:pt idx="3">
                  <c:v>28.32</c:v>
                </c:pt>
                <c:pt idx="4">
                  <c:v>22.56</c:v>
                </c:pt>
                <c:pt idx="5">
                  <c:v>0.48</c:v>
                </c:pt>
                <c:pt idx="6">
                  <c:v>0.48</c:v>
                </c:pt>
                <c:pt idx="7">
                  <c:v>0.48</c:v>
                </c:pt>
                <c:pt idx="8">
                  <c:v>0.96</c:v>
                </c:pt>
                <c:pt idx="9">
                  <c:v>3.36</c:v>
                </c:pt>
                <c:pt idx="10">
                  <c:v>86.59</c:v>
                </c:pt>
                <c:pt idx="11">
                  <c:v>39.33</c:v>
                </c:pt>
              </c:numCache>
            </c:numRef>
          </c:yVal>
          <c:smooth val="0"/>
          <c:extLst>
            <c:ext xmlns:c16="http://schemas.microsoft.com/office/drawing/2014/chart" uri="{C3380CC4-5D6E-409C-BE32-E72D297353CC}">
              <c16:uniqueId val="{00000000-7396-49E1-8CD9-519F2607FFF0}"/>
            </c:ext>
          </c:extLst>
        </c:ser>
        <c:dLbls>
          <c:showLegendKey val="0"/>
          <c:showVal val="0"/>
          <c:showCatName val="0"/>
          <c:showSerName val="0"/>
          <c:showPercent val="0"/>
          <c:showBubbleSize val="0"/>
        </c:dLbls>
        <c:axId val="404462208"/>
        <c:axId val="404484480"/>
      </c:scatterChart>
      <c:valAx>
        <c:axId val="404462208"/>
        <c:scaling>
          <c:orientation val="minMax"/>
        </c:scaling>
        <c:delete val="0"/>
        <c:axPos val="b"/>
        <c:numFmt formatCode="#,##0_ ;\-#,##0\ " sourceLinked="1"/>
        <c:majorTickMark val="out"/>
        <c:minorTickMark val="none"/>
        <c:tickLblPos val="nextTo"/>
        <c:crossAx val="404484480"/>
        <c:crosses val="autoZero"/>
        <c:crossBetween val="midCat"/>
      </c:valAx>
      <c:valAx>
        <c:axId val="404484480"/>
        <c:scaling>
          <c:orientation val="minMax"/>
        </c:scaling>
        <c:delete val="0"/>
        <c:axPos val="l"/>
        <c:majorGridlines/>
        <c:numFmt formatCode="#,##0.00_ ;\-#,##0.00\ " sourceLinked="1"/>
        <c:majorTickMark val="out"/>
        <c:minorTickMark val="none"/>
        <c:tickLblPos val="nextTo"/>
        <c:crossAx val="404462208"/>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lineChart>
        <c:grouping val="standard"/>
        <c:varyColors val="0"/>
        <c:ser>
          <c:idx val="0"/>
          <c:order val="0"/>
          <c:tx>
            <c:strRef>
              <c:f>'Rev 0-2025'!$K$107</c:f>
              <c:strCache>
                <c:ptCount val="1"/>
                <c:pt idx="0">
                  <c:v>GERÇEK. TASARRUF CUSUM</c:v>
                </c:pt>
              </c:strCache>
            </c:strRef>
          </c:tx>
          <c:marker>
            <c:symbol val="none"/>
          </c:marker>
          <c:cat>
            <c:numRef>
              <c:f>'Rev 0-2025'!$J$108:$J$119</c:f>
              <c:numCache>
                <c:formatCode>[$-41F]mmmm\ yy;@</c:formatCode>
                <c:ptCount val="12"/>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numCache>
            </c:numRef>
          </c:cat>
          <c:val>
            <c:numRef>
              <c:f>'Rev 0-2025'!$K$108:$K$119</c:f>
              <c:numCache>
                <c:formatCode>0.00</c:formatCode>
                <c:ptCount val="12"/>
                <c:pt idx="0">
                  <c:v>-61.984590639606438</c:v>
                </c:pt>
                <c:pt idx="1">
                  <c:v>-104.04472615548964</c:v>
                </c:pt>
                <c:pt idx="2">
                  <c:v>-146.10486167137284</c:v>
                </c:pt>
                <c:pt idx="3">
                  <c:v>-188.16499718725606</c:v>
                </c:pt>
                <c:pt idx="4">
                  <c:v>-230.22513270313925</c:v>
                </c:pt>
                <c:pt idx="5">
                  <c:v>-272.28526821902244</c:v>
                </c:pt>
                <c:pt idx="6">
                  <c:v>-314.34540373490563</c:v>
                </c:pt>
                <c:pt idx="7">
                  <c:v>-356.40553925078882</c:v>
                </c:pt>
                <c:pt idx="8">
                  <c:v>-398.46567476667201</c:v>
                </c:pt>
                <c:pt idx="9">
                  <c:v>-440.5258102825552</c:v>
                </c:pt>
                <c:pt idx="10">
                  <c:v>-482.58594579843839</c:v>
                </c:pt>
                <c:pt idx="11">
                  <c:v>-524.64608131432158</c:v>
                </c:pt>
              </c:numCache>
            </c:numRef>
          </c:val>
          <c:smooth val="0"/>
          <c:extLst>
            <c:ext xmlns:c16="http://schemas.microsoft.com/office/drawing/2014/chart" uri="{C3380CC4-5D6E-409C-BE32-E72D297353CC}">
              <c16:uniqueId val="{00000000-DEFD-4509-8CEB-F87D1F55A6E7}"/>
            </c:ext>
          </c:extLst>
        </c:ser>
        <c:dLbls>
          <c:showLegendKey val="0"/>
          <c:showVal val="0"/>
          <c:showCatName val="0"/>
          <c:showSerName val="0"/>
          <c:showPercent val="0"/>
          <c:showBubbleSize val="0"/>
        </c:dLbls>
        <c:smooth val="0"/>
        <c:axId val="404521344"/>
        <c:axId val="404522880"/>
      </c:lineChart>
      <c:dateAx>
        <c:axId val="404521344"/>
        <c:scaling>
          <c:orientation val="minMax"/>
        </c:scaling>
        <c:delete val="0"/>
        <c:axPos val="b"/>
        <c:numFmt formatCode="[$-41F]mmmm\ yy;@" sourceLinked="1"/>
        <c:majorTickMark val="out"/>
        <c:minorTickMark val="none"/>
        <c:tickLblPos val="nextTo"/>
        <c:crossAx val="404522880"/>
        <c:crosses val="autoZero"/>
        <c:auto val="1"/>
        <c:lblOffset val="100"/>
        <c:baseTimeUnit val="months"/>
      </c:dateAx>
      <c:valAx>
        <c:axId val="404522880"/>
        <c:scaling>
          <c:orientation val="minMax"/>
        </c:scaling>
        <c:delete val="0"/>
        <c:axPos val="l"/>
        <c:majorGridlines/>
        <c:numFmt formatCode="0.00" sourceLinked="1"/>
        <c:majorTickMark val="out"/>
        <c:minorTickMark val="none"/>
        <c:tickLblPos val="nextTo"/>
        <c:crossAx val="40452134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lineChart>
        <c:grouping val="standard"/>
        <c:varyColors val="0"/>
        <c:ser>
          <c:idx val="0"/>
          <c:order val="0"/>
          <c:tx>
            <c:strRef>
              <c:f>'Rev 0-2025'!$K$211</c:f>
              <c:strCache>
                <c:ptCount val="1"/>
                <c:pt idx="0">
                  <c:v>GERÇEK. TASARRUF CUSUM</c:v>
                </c:pt>
              </c:strCache>
            </c:strRef>
          </c:tx>
          <c:marker>
            <c:symbol val="none"/>
          </c:marker>
          <c:cat>
            <c:numRef>
              <c:f>'Rev 0-2025'!$J$212:$J$223</c:f>
              <c:numCache>
                <c:formatCode>[$-41F]mmmm\ 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cat>
          <c:val>
            <c:numRef>
              <c:f>'Rev 0-2025'!$K$212:$K$223</c:f>
              <c:numCache>
                <c:formatCode>0.00</c:formatCode>
                <c:ptCount val="12"/>
                <c:pt idx="0">
                  <c:v>-92.236026843633056</c:v>
                </c:pt>
                <c:pt idx="1">
                  <c:v>-104.18881565069677</c:v>
                </c:pt>
                <c:pt idx="2">
                  <c:v>-116.14160445776048</c:v>
                </c:pt>
                <c:pt idx="3">
                  <c:v>-128.09439326482419</c:v>
                </c:pt>
                <c:pt idx="4">
                  <c:v>-140.0471820718879</c:v>
                </c:pt>
                <c:pt idx="5">
                  <c:v>-151.99997087895161</c:v>
                </c:pt>
                <c:pt idx="6">
                  <c:v>-163.95275968601533</c:v>
                </c:pt>
                <c:pt idx="7">
                  <c:v>-175.90554849307904</c:v>
                </c:pt>
                <c:pt idx="8">
                  <c:v>-187.85833730014275</c:v>
                </c:pt>
                <c:pt idx="9">
                  <c:v>-199.81112610720646</c:v>
                </c:pt>
                <c:pt idx="10">
                  <c:v>-211.76391491427017</c:v>
                </c:pt>
                <c:pt idx="11">
                  <c:v>-223.71670372133389</c:v>
                </c:pt>
              </c:numCache>
            </c:numRef>
          </c:val>
          <c:smooth val="0"/>
          <c:extLst>
            <c:ext xmlns:c16="http://schemas.microsoft.com/office/drawing/2014/chart" uri="{C3380CC4-5D6E-409C-BE32-E72D297353CC}">
              <c16:uniqueId val="{00000000-C9FB-47C7-BC85-4C70144E84E0}"/>
            </c:ext>
          </c:extLst>
        </c:ser>
        <c:dLbls>
          <c:showLegendKey val="0"/>
          <c:showVal val="0"/>
          <c:showCatName val="0"/>
          <c:showSerName val="0"/>
          <c:showPercent val="0"/>
          <c:showBubbleSize val="0"/>
        </c:dLbls>
        <c:smooth val="0"/>
        <c:axId val="404535168"/>
        <c:axId val="404536704"/>
      </c:lineChart>
      <c:dateAx>
        <c:axId val="404535168"/>
        <c:scaling>
          <c:orientation val="minMax"/>
        </c:scaling>
        <c:delete val="0"/>
        <c:axPos val="b"/>
        <c:numFmt formatCode="[$-41F]mmmm\ yy;@" sourceLinked="1"/>
        <c:majorTickMark val="out"/>
        <c:minorTickMark val="none"/>
        <c:tickLblPos val="nextTo"/>
        <c:crossAx val="404536704"/>
        <c:crosses val="autoZero"/>
        <c:auto val="1"/>
        <c:lblOffset val="100"/>
        <c:baseTimeUnit val="months"/>
      </c:dateAx>
      <c:valAx>
        <c:axId val="404536704"/>
        <c:scaling>
          <c:orientation val="minMax"/>
        </c:scaling>
        <c:delete val="0"/>
        <c:axPos val="l"/>
        <c:majorGridlines/>
        <c:numFmt formatCode="0.00" sourceLinked="1"/>
        <c:majorTickMark val="out"/>
        <c:minorTickMark val="none"/>
        <c:tickLblPos val="nextTo"/>
        <c:crossAx val="40453516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scatterChart>
        <c:scatterStyle val="lineMarker"/>
        <c:varyColors val="0"/>
        <c:ser>
          <c:idx val="0"/>
          <c:order val="0"/>
          <c:tx>
            <c:strRef>
              <c:f>'Rev 0-2024'!$C$70</c:f>
              <c:strCache>
                <c:ptCount val="1"/>
                <c:pt idx="0">
                  <c:v>ELEKTRİK (TEP/ay)</c:v>
                </c:pt>
              </c:strCache>
            </c:strRef>
          </c:tx>
          <c:spPr>
            <a:ln w="28575">
              <a:noFill/>
            </a:ln>
          </c:spPr>
          <c:trendline>
            <c:trendlineType val="linear"/>
            <c:dispRSqr val="1"/>
            <c:dispEq val="1"/>
            <c:trendlineLbl>
              <c:layout>
                <c:manualLayout>
                  <c:x val="0.4422852143482065"/>
                  <c:y val="-0.31959730227373223"/>
                </c:manualLayout>
              </c:layout>
              <c:numFmt formatCode="General" sourceLinked="0"/>
            </c:trendlineLbl>
          </c:trendline>
          <c:xVal>
            <c:numRef>
              <c:f>'Rev 0-2024'!$B$71:$B$82</c:f>
              <c:numCache>
                <c:formatCode>#,##0_ ;\-#,##0\ </c:formatCode>
                <c:ptCount val="12"/>
                <c:pt idx="0">
                  <c:v>206</c:v>
                </c:pt>
                <c:pt idx="1">
                  <c:v>244</c:v>
                </c:pt>
                <c:pt idx="2">
                  <c:v>131</c:v>
                </c:pt>
                <c:pt idx="3">
                  <c:v>49</c:v>
                </c:pt>
                <c:pt idx="4">
                  <c:v>0</c:v>
                </c:pt>
                <c:pt idx="5">
                  <c:v>0</c:v>
                </c:pt>
                <c:pt idx="6">
                  <c:v>0</c:v>
                </c:pt>
                <c:pt idx="7">
                  <c:v>0</c:v>
                </c:pt>
                <c:pt idx="8">
                  <c:v>0</c:v>
                </c:pt>
                <c:pt idx="9">
                  <c:v>0</c:v>
                </c:pt>
                <c:pt idx="10">
                  <c:v>45</c:v>
                </c:pt>
                <c:pt idx="11">
                  <c:v>112</c:v>
                </c:pt>
              </c:numCache>
            </c:numRef>
          </c:xVal>
          <c:yVal>
            <c:numRef>
              <c:f>'Rev 0-2024'!$C$71:$C$82</c:f>
              <c:numCache>
                <c:formatCode>#,##0.00_ ;\-#,##0.00\ </c:formatCode>
                <c:ptCount val="12"/>
                <c:pt idx="0">
                  <c:v>80.444176399999975</c:v>
                </c:pt>
                <c:pt idx="1">
                  <c:v>68.99427571999999</c:v>
                </c:pt>
                <c:pt idx="2">
                  <c:v>64.296448319999996</c:v>
                </c:pt>
                <c:pt idx="3">
                  <c:v>54.054018599999999</c:v>
                </c:pt>
                <c:pt idx="4">
                  <c:v>49.580429319999993</c:v>
                </c:pt>
                <c:pt idx="5">
                  <c:v>54.255464999999901</c:v>
                </c:pt>
                <c:pt idx="6">
                  <c:v>105.95566359999999</c:v>
                </c:pt>
                <c:pt idx="7">
                  <c:v>129.22396979999999</c:v>
                </c:pt>
                <c:pt idx="8">
                  <c:v>80.460516399999989</c:v>
                </c:pt>
                <c:pt idx="9">
                  <c:v>43.469155799999996</c:v>
                </c:pt>
                <c:pt idx="10">
                  <c:v>43.87733759999999</c:v>
                </c:pt>
                <c:pt idx="11">
                  <c:v>53.599345199999988</c:v>
                </c:pt>
              </c:numCache>
            </c:numRef>
          </c:yVal>
          <c:smooth val="0"/>
          <c:extLst>
            <c:ext xmlns:c16="http://schemas.microsoft.com/office/drawing/2014/chart" uri="{C3380CC4-5D6E-409C-BE32-E72D297353CC}">
              <c16:uniqueId val="{00000000-1B6A-4B6F-B41C-76F54A25E341}"/>
            </c:ext>
          </c:extLst>
        </c:ser>
        <c:dLbls>
          <c:showLegendKey val="0"/>
          <c:showVal val="0"/>
          <c:showCatName val="0"/>
          <c:showSerName val="0"/>
          <c:showPercent val="0"/>
          <c:showBubbleSize val="0"/>
        </c:dLbls>
        <c:axId val="404330752"/>
        <c:axId val="404353024"/>
      </c:scatterChart>
      <c:valAx>
        <c:axId val="404330752"/>
        <c:scaling>
          <c:orientation val="minMax"/>
        </c:scaling>
        <c:delete val="0"/>
        <c:axPos val="b"/>
        <c:numFmt formatCode="#,##0_ ;\-#,##0\ " sourceLinked="1"/>
        <c:majorTickMark val="out"/>
        <c:minorTickMark val="none"/>
        <c:tickLblPos val="nextTo"/>
        <c:crossAx val="404353024"/>
        <c:crosses val="autoZero"/>
        <c:crossBetween val="midCat"/>
      </c:valAx>
      <c:valAx>
        <c:axId val="404353024"/>
        <c:scaling>
          <c:orientation val="minMax"/>
        </c:scaling>
        <c:delete val="0"/>
        <c:axPos val="l"/>
        <c:majorGridlines/>
        <c:numFmt formatCode="#,##0.00_ ;\-#,##0.00\ " sourceLinked="1"/>
        <c:majorTickMark val="out"/>
        <c:minorTickMark val="none"/>
        <c:tickLblPos val="nextTo"/>
        <c:crossAx val="404330752"/>
        <c:crosses val="autoZero"/>
        <c:crossBetween val="midCat"/>
      </c:valAx>
    </c:plotArea>
    <c:legend>
      <c:legendPos val="r"/>
      <c:layout>
        <c:manualLayout>
          <c:xMode val="edge"/>
          <c:yMode val="edge"/>
          <c:x val="0.69070713035870512"/>
          <c:y val="0.37648927401912879"/>
          <c:w val="0.30095953630796152"/>
          <c:h val="0.27931331266889498"/>
        </c:manualLayout>
      </c:layout>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scatterChart>
        <c:scatterStyle val="lineMarker"/>
        <c:varyColors val="0"/>
        <c:ser>
          <c:idx val="0"/>
          <c:order val="0"/>
          <c:tx>
            <c:strRef>
              <c:f>'Rev 0-2024'!$C$84</c:f>
              <c:strCache>
                <c:ptCount val="1"/>
                <c:pt idx="0">
                  <c:v>ELEKTRİK (TEP/ay)</c:v>
                </c:pt>
              </c:strCache>
            </c:strRef>
          </c:tx>
          <c:spPr>
            <a:ln w="28575">
              <a:noFill/>
            </a:ln>
          </c:spPr>
          <c:trendline>
            <c:trendlineType val="linear"/>
            <c:dispRSqr val="1"/>
            <c:dispEq val="1"/>
            <c:trendlineLbl>
              <c:layout>
                <c:manualLayout>
                  <c:x val="0.42535542432195977"/>
                  <c:y val="-9.6684164479440074E-2"/>
                </c:manualLayout>
              </c:layout>
              <c:numFmt formatCode="General" sourceLinked="0"/>
            </c:trendlineLbl>
          </c:trendline>
          <c:xVal>
            <c:numRef>
              <c:f>'Rev 0-2024'!$B$85:$B$96</c:f>
              <c:numCache>
                <c:formatCode>#,##0_ ;\-#,##0\ </c:formatCode>
                <c:ptCount val="12"/>
                <c:pt idx="0">
                  <c:v>0</c:v>
                </c:pt>
                <c:pt idx="1">
                  <c:v>0</c:v>
                </c:pt>
                <c:pt idx="2">
                  <c:v>0</c:v>
                </c:pt>
                <c:pt idx="3">
                  <c:v>0</c:v>
                </c:pt>
                <c:pt idx="4">
                  <c:v>1</c:v>
                </c:pt>
                <c:pt idx="5">
                  <c:v>90</c:v>
                </c:pt>
                <c:pt idx="6">
                  <c:v>262</c:v>
                </c:pt>
                <c:pt idx="7">
                  <c:v>191</c:v>
                </c:pt>
                <c:pt idx="8">
                  <c:v>123</c:v>
                </c:pt>
                <c:pt idx="9">
                  <c:v>6</c:v>
                </c:pt>
                <c:pt idx="10">
                  <c:v>4</c:v>
                </c:pt>
                <c:pt idx="11">
                  <c:v>0</c:v>
                </c:pt>
              </c:numCache>
            </c:numRef>
          </c:xVal>
          <c:yVal>
            <c:numRef>
              <c:f>'Rev 0-2024'!$C$85:$C$96</c:f>
              <c:numCache>
                <c:formatCode>#,##0.00_ ;\-#,##0.00\ </c:formatCode>
                <c:ptCount val="12"/>
                <c:pt idx="0">
                  <c:v>80.444176399999975</c:v>
                </c:pt>
                <c:pt idx="1">
                  <c:v>68.99427571999999</c:v>
                </c:pt>
                <c:pt idx="2">
                  <c:v>64.296448319999996</c:v>
                </c:pt>
                <c:pt idx="3">
                  <c:v>54.054018599999999</c:v>
                </c:pt>
                <c:pt idx="4">
                  <c:v>49.580429319999993</c:v>
                </c:pt>
                <c:pt idx="5">
                  <c:v>54.255464999999901</c:v>
                </c:pt>
                <c:pt idx="6">
                  <c:v>105.95566359999999</c:v>
                </c:pt>
                <c:pt idx="7">
                  <c:v>129.22396979999999</c:v>
                </c:pt>
                <c:pt idx="8">
                  <c:v>80.460516399999989</c:v>
                </c:pt>
                <c:pt idx="9">
                  <c:v>43.469155799999996</c:v>
                </c:pt>
                <c:pt idx="10">
                  <c:v>43.87733759999999</c:v>
                </c:pt>
                <c:pt idx="11">
                  <c:v>53.599345199999988</c:v>
                </c:pt>
              </c:numCache>
            </c:numRef>
          </c:yVal>
          <c:smooth val="0"/>
          <c:extLst>
            <c:ext xmlns:c16="http://schemas.microsoft.com/office/drawing/2014/chart" uri="{C3380CC4-5D6E-409C-BE32-E72D297353CC}">
              <c16:uniqueId val="{00000000-4826-4E69-8CF0-AC7844240266}"/>
            </c:ext>
          </c:extLst>
        </c:ser>
        <c:dLbls>
          <c:showLegendKey val="0"/>
          <c:showVal val="0"/>
          <c:showCatName val="0"/>
          <c:showSerName val="0"/>
          <c:showPercent val="0"/>
          <c:showBubbleSize val="0"/>
        </c:dLbls>
        <c:axId val="404374656"/>
        <c:axId val="404376192"/>
      </c:scatterChart>
      <c:valAx>
        <c:axId val="404374656"/>
        <c:scaling>
          <c:orientation val="minMax"/>
        </c:scaling>
        <c:delete val="0"/>
        <c:axPos val="b"/>
        <c:numFmt formatCode="#,##0_ ;\-#,##0\ " sourceLinked="1"/>
        <c:majorTickMark val="out"/>
        <c:minorTickMark val="none"/>
        <c:tickLblPos val="nextTo"/>
        <c:crossAx val="404376192"/>
        <c:crosses val="autoZero"/>
        <c:crossBetween val="midCat"/>
      </c:valAx>
      <c:valAx>
        <c:axId val="404376192"/>
        <c:scaling>
          <c:orientation val="minMax"/>
        </c:scaling>
        <c:delete val="0"/>
        <c:axPos val="l"/>
        <c:majorGridlines/>
        <c:numFmt formatCode="#,##0.00_ ;\-#,##0.00\ " sourceLinked="1"/>
        <c:majorTickMark val="out"/>
        <c:minorTickMark val="none"/>
        <c:tickLblPos val="nextTo"/>
        <c:crossAx val="404374656"/>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scatterChart>
        <c:scatterStyle val="lineMarker"/>
        <c:varyColors val="0"/>
        <c:ser>
          <c:idx val="0"/>
          <c:order val="0"/>
          <c:tx>
            <c:strRef>
              <c:f>'Rev 0-2024'!$C$177</c:f>
              <c:strCache>
                <c:ptCount val="1"/>
                <c:pt idx="0">
                  <c:v>FUEL OİL (TEP/ay)</c:v>
                </c:pt>
              </c:strCache>
            </c:strRef>
          </c:tx>
          <c:spPr>
            <a:ln w="28575">
              <a:noFill/>
            </a:ln>
          </c:spPr>
          <c:trendline>
            <c:trendlineType val="linear"/>
            <c:dispRSqr val="1"/>
            <c:dispEq val="1"/>
            <c:trendlineLbl>
              <c:layout>
                <c:manualLayout>
                  <c:x val="0.4888195538057743"/>
                  <c:y val="-0.25911818314377372"/>
                </c:manualLayout>
              </c:layout>
              <c:numFmt formatCode="General" sourceLinked="0"/>
            </c:trendlineLbl>
          </c:trendline>
          <c:xVal>
            <c:numRef>
              <c:f>'Rev 0-2024'!$B$178:$B$189</c:f>
              <c:numCache>
                <c:formatCode>#,##0_ ;\-#,##0\ </c:formatCode>
                <c:ptCount val="12"/>
                <c:pt idx="0">
                  <c:v>206</c:v>
                </c:pt>
                <c:pt idx="1">
                  <c:v>244</c:v>
                </c:pt>
                <c:pt idx="2">
                  <c:v>131</c:v>
                </c:pt>
                <c:pt idx="3">
                  <c:v>49</c:v>
                </c:pt>
                <c:pt idx="4">
                  <c:v>0</c:v>
                </c:pt>
                <c:pt idx="5">
                  <c:v>0</c:v>
                </c:pt>
                <c:pt idx="6">
                  <c:v>0</c:v>
                </c:pt>
                <c:pt idx="7">
                  <c:v>0</c:v>
                </c:pt>
                <c:pt idx="8">
                  <c:v>0</c:v>
                </c:pt>
                <c:pt idx="9">
                  <c:v>0</c:v>
                </c:pt>
                <c:pt idx="10">
                  <c:v>45</c:v>
                </c:pt>
                <c:pt idx="11">
                  <c:v>112</c:v>
                </c:pt>
              </c:numCache>
            </c:numRef>
          </c:xVal>
          <c:yVal>
            <c:numRef>
              <c:f>'Rev 0-2024'!$C$178:$C$189</c:f>
              <c:numCache>
                <c:formatCode>#,##0.00_ ;\-#,##0.00\ </c:formatCode>
                <c:ptCount val="12"/>
                <c:pt idx="0">
                  <c:v>177.93</c:v>
                </c:pt>
                <c:pt idx="1">
                  <c:v>200.38</c:v>
                </c:pt>
                <c:pt idx="2">
                  <c:v>109.69</c:v>
                </c:pt>
                <c:pt idx="3">
                  <c:v>38.869999999999997</c:v>
                </c:pt>
                <c:pt idx="4">
                  <c:v>0</c:v>
                </c:pt>
                <c:pt idx="5">
                  <c:v>0</c:v>
                </c:pt>
                <c:pt idx="6">
                  <c:v>0</c:v>
                </c:pt>
                <c:pt idx="7">
                  <c:v>0</c:v>
                </c:pt>
                <c:pt idx="8">
                  <c:v>0</c:v>
                </c:pt>
                <c:pt idx="9">
                  <c:v>0</c:v>
                </c:pt>
                <c:pt idx="10">
                  <c:v>45.77</c:v>
                </c:pt>
                <c:pt idx="11">
                  <c:v>118.33</c:v>
                </c:pt>
              </c:numCache>
            </c:numRef>
          </c:yVal>
          <c:smooth val="0"/>
          <c:extLst>
            <c:ext xmlns:c16="http://schemas.microsoft.com/office/drawing/2014/chart" uri="{C3380CC4-5D6E-409C-BE32-E72D297353CC}">
              <c16:uniqueId val="{00000000-ACB3-4F75-B2EC-2704F4A2B96C}"/>
            </c:ext>
          </c:extLst>
        </c:ser>
        <c:dLbls>
          <c:showLegendKey val="0"/>
          <c:showVal val="0"/>
          <c:showCatName val="0"/>
          <c:showSerName val="0"/>
          <c:showPercent val="0"/>
          <c:showBubbleSize val="0"/>
        </c:dLbls>
        <c:axId val="404422656"/>
        <c:axId val="404424192"/>
      </c:scatterChart>
      <c:valAx>
        <c:axId val="404422656"/>
        <c:scaling>
          <c:orientation val="minMax"/>
        </c:scaling>
        <c:delete val="0"/>
        <c:axPos val="b"/>
        <c:numFmt formatCode="#,##0_ ;\-#,##0\ " sourceLinked="1"/>
        <c:majorTickMark val="out"/>
        <c:minorTickMark val="none"/>
        <c:tickLblPos val="nextTo"/>
        <c:crossAx val="404424192"/>
        <c:crosses val="autoZero"/>
        <c:crossBetween val="midCat"/>
      </c:valAx>
      <c:valAx>
        <c:axId val="404424192"/>
        <c:scaling>
          <c:orientation val="minMax"/>
        </c:scaling>
        <c:delete val="0"/>
        <c:axPos val="l"/>
        <c:majorGridlines/>
        <c:numFmt formatCode="#,##0.00_ ;\-#,##0.00\ " sourceLinked="1"/>
        <c:majorTickMark val="out"/>
        <c:minorTickMark val="none"/>
        <c:tickLblPos val="nextTo"/>
        <c:crossAx val="404422656"/>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9.xml"/><Relationship Id="rId7" Type="http://schemas.openxmlformats.org/officeDocument/2006/relationships/image" Target="../media/image1.png"/><Relationship Id="rId2" Type="http://schemas.openxmlformats.org/officeDocument/2006/relationships/chart" Target="../charts/chart8.xml"/><Relationship Id="rId1" Type="http://schemas.openxmlformats.org/officeDocument/2006/relationships/chart" Target="../charts/chart7.xml"/><Relationship Id="rId6" Type="http://schemas.openxmlformats.org/officeDocument/2006/relationships/chart" Target="../charts/chart12.xml"/><Relationship Id="rId5" Type="http://schemas.openxmlformats.org/officeDocument/2006/relationships/chart" Target="../charts/chart11.xml"/><Relationship Id="rId4"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3</xdr:col>
      <xdr:colOff>562501</xdr:colOff>
      <xdr:row>43</xdr:row>
      <xdr:rowOff>30146</xdr:rowOff>
    </xdr:from>
    <xdr:to>
      <xdr:col>12</xdr:col>
      <xdr:colOff>20096</xdr:colOff>
      <xdr:row>60</xdr:row>
      <xdr:rowOff>140675</xdr:rowOff>
    </xdr:to>
    <xdr:graphicFrame macro="">
      <xdr:nvGraphicFramePr>
        <xdr:cNvPr id="2" name="Grafik 1">
          <a:extLst>
            <a:ext uri="{FF2B5EF4-FFF2-40B4-BE49-F238E27FC236}">
              <a16:creationId xmlns:a16="http://schemas.microsoft.com/office/drawing/2014/main" id="{00000000-0008-0000-0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462016</xdr:colOff>
      <xdr:row>62</xdr:row>
      <xdr:rowOff>40194</xdr:rowOff>
    </xdr:from>
    <xdr:to>
      <xdr:col>11</xdr:col>
      <xdr:colOff>552659</xdr:colOff>
      <xdr:row>84</xdr:row>
      <xdr:rowOff>24963</xdr:rowOff>
    </xdr:to>
    <xdr:graphicFrame macro="">
      <xdr:nvGraphicFramePr>
        <xdr:cNvPr id="3" name="Grafik 2">
          <a:extLst>
            <a:ext uri="{FF2B5EF4-FFF2-40B4-BE49-F238E27FC236}">
              <a16:creationId xmlns:a16="http://schemas.microsoft.com/office/drawing/2014/main" id="{00000000-0008-0000-0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378640</xdr:colOff>
      <xdr:row>146</xdr:row>
      <xdr:rowOff>25715</xdr:rowOff>
    </xdr:from>
    <xdr:to>
      <xdr:col>10</xdr:col>
      <xdr:colOff>295589</xdr:colOff>
      <xdr:row>163</xdr:row>
      <xdr:rowOff>157844</xdr:rowOff>
    </xdr:to>
    <xdr:graphicFrame macro="">
      <xdr:nvGraphicFramePr>
        <xdr:cNvPr id="4" name="Grafik 3">
          <a:extLst>
            <a:ext uri="{FF2B5EF4-FFF2-40B4-BE49-F238E27FC236}">
              <a16:creationId xmlns:a16="http://schemas.microsoft.com/office/drawing/2014/main" id="{00000000-0008-0000-0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354633</xdr:colOff>
      <xdr:row>164</xdr:row>
      <xdr:rowOff>130629</xdr:rowOff>
    </xdr:from>
    <xdr:to>
      <xdr:col>10</xdr:col>
      <xdr:colOff>301451</xdr:colOff>
      <xdr:row>182</xdr:row>
      <xdr:rowOff>10047</xdr:rowOff>
    </xdr:to>
    <xdr:graphicFrame macro="">
      <xdr:nvGraphicFramePr>
        <xdr:cNvPr id="5" name="Grafik 4">
          <a:extLst>
            <a:ext uri="{FF2B5EF4-FFF2-40B4-BE49-F238E27FC236}">
              <a16:creationId xmlns:a16="http://schemas.microsoft.com/office/drawing/2014/main" id="{00000000-0008-0000-0F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5474</xdr:colOff>
      <xdr:row>119</xdr:row>
      <xdr:rowOff>171794</xdr:rowOff>
    </xdr:from>
    <xdr:to>
      <xdr:col>14</xdr:col>
      <xdr:colOff>408213</xdr:colOff>
      <xdr:row>142</xdr:row>
      <xdr:rowOff>95250</xdr:rowOff>
    </xdr:to>
    <xdr:graphicFrame macro="">
      <xdr:nvGraphicFramePr>
        <xdr:cNvPr id="6" name="Grafik 5">
          <a:extLst>
            <a:ext uri="{FF2B5EF4-FFF2-40B4-BE49-F238E27FC236}">
              <a16:creationId xmlns:a16="http://schemas.microsoft.com/office/drawing/2014/main" id="{00000000-0008-0000-0F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53183</xdr:colOff>
      <xdr:row>184</xdr:row>
      <xdr:rowOff>30146</xdr:rowOff>
    </xdr:from>
    <xdr:to>
      <xdr:col>15</xdr:col>
      <xdr:colOff>592853</xdr:colOff>
      <xdr:row>209</xdr:row>
      <xdr:rowOff>92452</xdr:rowOff>
    </xdr:to>
    <xdr:graphicFrame macro="">
      <xdr:nvGraphicFramePr>
        <xdr:cNvPr id="7" name="Grafik 6">
          <a:extLst>
            <a:ext uri="{FF2B5EF4-FFF2-40B4-BE49-F238E27FC236}">
              <a16:creationId xmlns:a16="http://schemas.microsoft.com/office/drawing/2014/main" id="{00000000-0008-0000-0F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110532</xdr:colOff>
      <xdr:row>0</xdr:row>
      <xdr:rowOff>30145</xdr:rowOff>
    </xdr:from>
    <xdr:to>
      <xdr:col>0</xdr:col>
      <xdr:colOff>1053507</xdr:colOff>
      <xdr:row>0</xdr:row>
      <xdr:rowOff>930690</xdr:rowOff>
    </xdr:to>
    <xdr:pic>
      <xdr:nvPicPr>
        <xdr:cNvPr id="8" name="Resim 7">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10532" y="30145"/>
          <a:ext cx="942975" cy="900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462018</xdr:colOff>
      <xdr:row>68</xdr:row>
      <xdr:rowOff>73573</xdr:rowOff>
    </xdr:from>
    <xdr:to>
      <xdr:col>8</xdr:col>
      <xdr:colOff>402897</xdr:colOff>
      <xdr:row>82</xdr:row>
      <xdr:rowOff>0</xdr:rowOff>
    </xdr:to>
    <xdr:graphicFrame macro="">
      <xdr:nvGraphicFramePr>
        <xdr:cNvPr id="2" name="Grafik 1">
          <a:extLst>
            <a:ext uri="{FF2B5EF4-FFF2-40B4-BE49-F238E27FC236}">
              <a16:creationId xmlns:a16="http://schemas.microsoft.com/office/drawing/2014/main" id="{00000000-0008-0000-0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462017</xdr:colOff>
      <xdr:row>82</xdr:row>
      <xdr:rowOff>84521</xdr:rowOff>
    </xdr:from>
    <xdr:to>
      <xdr:col>8</xdr:col>
      <xdr:colOff>402896</xdr:colOff>
      <xdr:row>96</xdr:row>
      <xdr:rowOff>24962</xdr:rowOff>
    </xdr:to>
    <xdr:graphicFrame macro="">
      <xdr:nvGraphicFramePr>
        <xdr:cNvPr id="3" name="Grafik 2">
          <a:extLst>
            <a:ext uri="{FF2B5EF4-FFF2-40B4-BE49-F238E27FC236}">
              <a16:creationId xmlns:a16="http://schemas.microsoft.com/office/drawing/2014/main" id="{00000000-0008-0000-0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55836</xdr:colOff>
      <xdr:row>158</xdr:row>
      <xdr:rowOff>52301</xdr:rowOff>
    </xdr:from>
    <xdr:to>
      <xdr:col>12</xdr:col>
      <xdr:colOff>761999</xdr:colOff>
      <xdr:row>183</xdr:row>
      <xdr:rowOff>108857</xdr:rowOff>
    </xdr:to>
    <xdr:graphicFrame macro="">
      <xdr:nvGraphicFramePr>
        <xdr:cNvPr id="4" name="Grafik 3">
          <a:extLst>
            <a:ext uri="{FF2B5EF4-FFF2-40B4-BE49-F238E27FC236}">
              <a16:creationId xmlns:a16="http://schemas.microsoft.com/office/drawing/2014/main" id="{00000000-0008-0000-0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133570</xdr:colOff>
      <xdr:row>190</xdr:row>
      <xdr:rowOff>0</xdr:rowOff>
    </xdr:from>
    <xdr:to>
      <xdr:col>9</xdr:col>
      <xdr:colOff>911678</xdr:colOff>
      <xdr:row>206</xdr:row>
      <xdr:rowOff>149679</xdr:rowOff>
    </xdr:to>
    <xdr:graphicFrame macro="">
      <xdr:nvGraphicFramePr>
        <xdr:cNvPr id="5" name="Grafik 4">
          <a:extLst>
            <a:ext uri="{FF2B5EF4-FFF2-40B4-BE49-F238E27FC236}">
              <a16:creationId xmlns:a16="http://schemas.microsoft.com/office/drawing/2014/main" id="{00000000-0008-0000-0F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127939</xdr:colOff>
      <xdr:row>132</xdr:row>
      <xdr:rowOff>35723</xdr:rowOff>
    </xdr:from>
    <xdr:to>
      <xdr:col>7</xdr:col>
      <xdr:colOff>816428</xdr:colOff>
      <xdr:row>154</xdr:row>
      <xdr:rowOff>149679</xdr:rowOff>
    </xdr:to>
    <xdr:graphicFrame macro="">
      <xdr:nvGraphicFramePr>
        <xdr:cNvPr id="6" name="Grafik 5">
          <a:extLst>
            <a:ext uri="{FF2B5EF4-FFF2-40B4-BE49-F238E27FC236}">
              <a16:creationId xmlns:a16="http://schemas.microsoft.com/office/drawing/2014/main" id="{00000000-0008-0000-0F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133570</xdr:colOff>
      <xdr:row>221</xdr:row>
      <xdr:rowOff>172106</xdr:rowOff>
    </xdr:from>
    <xdr:to>
      <xdr:col>16</xdr:col>
      <xdr:colOff>129190</xdr:colOff>
      <xdr:row>234</xdr:row>
      <xdr:rowOff>112548</xdr:rowOff>
    </xdr:to>
    <xdr:graphicFrame macro="">
      <xdr:nvGraphicFramePr>
        <xdr:cNvPr id="7" name="Grafik 6">
          <a:extLst>
            <a:ext uri="{FF2B5EF4-FFF2-40B4-BE49-F238E27FC236}">
              <a16:creationId xmlns:a16="http://schemas.microsoft.com/office/drawing/2014/main" id="{00000000-0008-0000-0F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110532</xdr:colOff>
      <xdr:row>0</xdr:row>
      <xdr:rowOff>30145</xdr:rowOff>
    </xdr:from>
    <xdr:to>
      <xdr:col>0</xdr:col>
      <xdr:colOff>1053507</xdr:colOff>
      <xdr:row>0</xdr:row>
      <xdr:rowOff>930690</xdr:rowOff>
    </xdr:to>
    <xdr:pic>
      <xdr:nvPicPr>
        <xdr:cNvPr id="8" name="Resim 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10532" y="30145"/>
          <a:ext cx="942975" cy="900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236"/>
  <sheetViews>
    <sheetView topLeftCell="A110" zoomScale="70" zoomScaleNormal="70" zoomScalePageLayoutView="120" workbookViewId="0">
      <selection activeCell="D133" sqref="D133"/>
    </sheetView>
  </sheetViews>
  <sheetFormatPr defaultColWidth="8.88671875" defaultRowHeight="13.8" x14ac:dyDescent="0.25"/>
  <cols>
    <col min="1" max="1" width="17.44140625" style="2" customWidth="1"/>
    <col min="2" max="2" width="12.6640625" style="2" customWidth="1"/>
    <col min="3" max="3" width="16.5546875" style="2" bestFit="1" customWidth="1"/>
    <col min="4" max="4" width="16.44140625" style="2" customWidth="1"/>
    <col min="5" max="5" width="15.6640625" style="2" bestFit="1" customWidth="1"/>
    <col min="6" max="6" width="14" style="2" customWidth="1"/>
    <col min="7" max="8" width="12.6640625" style="2" customWidth="1"/>
    <col min="9" max="9" width="18.33203125" style="2" bestFit="1" customWidth="1"/>
    <col min="10" max="10" width="13.88671875" style="2" customWidth="1"/>
    <col min="11" max="11" width="13.5546875" style="2" customWidth="1"/>
    <col min="12" max="12" width="8" style="2" customWidth="1"/>
    <col min="13" max="13" width="18" style="2" customWidth="1"/>
    <col min="14" max="16" width="12.6640625" style="2" customWidth="1"/>
    <col min="17" max="17" width="3.109375" style="61" customWidth="1"/>
    <col min="18" max="18" width="13.5546875" style="2" customWidth="1"/>
    <col min="19" max="16384" width="8.88671875" style="2"/>
  </cols>
  <sheetData>
    <row r="1" spans="1:17" ht="77.400000000000006" customHeight="1" thickBot="1" x14ac:dyDescent="0.3">
      <c r="A1" s="1"/>
      <c r="B1" s="202" t="s">
        <v>0</v>
      </c>
      <c r="C1" s="203"/>
      <c r="D1" s="203"/>
      <c r="E1" s="203"/>
      <c r="F1" s="203"/>
      <c r="G1" s="203"/>
      <c r="H1" s="203"/>
      <c r="I1" s="203"/>
      <c r="J1" s="203"/>
      <c r="K1" s="203"/>
      <c r="L1" s="203"/>
      <c r="M1" s="204"/>
      <c r="N1" s="205" t="s">
        <v>1</v>
      </c>
      <c r="O1" s="206"/>
      <c r="P1" s="206"/>
      <c r="Q1" s="207"/>
    </row>
    <row r="2" spans="1:17" ht="16.2" thickBot="1" x14ac:dyDescent="0.3">
      <c r="A2" s="208" t="s">
        <v>2</v>
      </c>
      <c r="B2" s="209"/>
      <c r="C2" s="209"/>
      <c r="D2" s="209"/>
      <c r="E2" s="209"/>
      <c r="F2" s="209"/>
      <c r="G2" s="209"/>
      <c r="H2" s="209"/>
      <c r="I2" s="209"/>
      <c r="J2" s="209"/>
      <c r="K2" s="209"/>
      <c r="L2" s="209"/>
      <c r="M2" s="209"/>
      <c r="N2" s="209"/>
      <c r="O2" s="209"/>
      <c r="P2" s="209"/>
      <c r="Q2" s="210"/>
    </row>
    <row r="3" spans="1:17" ht="14.1" customHeight="1" x14ac:dyDescent="0.3">
      <c r="A3" s="3"/>
      <c r="B3" s="211" t="s">
        <v>3</v>
      </c>
      <c r="C3" s="211"/>
      <c r="D3" s="211"/>
      <c r="E3" s="211"/>
      <c r="F3" s="211" t="s">
        <v>4</v>
      </c>
      <c r="G3" s="211"/>
      <c r="H3" s="211"/>
      <c r="I3" s="211"/>
      <c r="J3" s="212" t="s">
        <v>5</v>
      </c>
      <c r="K3" s="213"/>
      <c r="L3" s="214"/>
      <c r="M3" s="215" t="s">
        <v>6</v>
      </c>
      <c r="N3" s="216"/>
      <c r="O3" s="216"/>
      <c r="P3" s="4" t="s">
        <v>7</v>
      </c>
      <c r="Q3" s="5"/>
    </row>
    <row r="4" spans="1:17" ht="69" x14ac:dyDescent="0.25">
      <c r="A4" s="6" t="s">
        <v>8</v>
      </c>
      <c r="B4" s="6" t="s">
        <v>9</v>
      </c>
      <c r="C4" s="6" t="s">
        <v>10</v>
      </c>
      <c r="D4" s="7" t="s">
        <v>11</v>
      </c>
      <c r="E4" s="8" t="s">
        <v>12</v>
      </c>
      <c r="F4" s="8" t="s">
        <v>9</v>
      </c>
      <c r="G4" s="8" t="s">
        <v>13</v>
      </c>
      <c r="H4" s="8" t="s">
        <v>14</v>
      </c>
      <c r="I4" s="8" t="s">
        <v>12</v>
      </c>
      <c r="J4" s="9" t="s">
        <v>15</v>
      </c>
      <c r="K4" s="9" t="s">
        <v>16</v>
      </c>
      <c r="L4" s="10" t="s">
        <v>17</v>
      </c>
      <c r="M4" s="11" t="s">
        <v>12</v>
      </c>
      <c r="N4" s="11" t="s">
        <v>9</v>
      </c>
      <c r="O4" s="11" t="s">
        <v>18</v>
      </c>
      <c r="P4" s="11" t="s">
        <v>19</v>
      </c>
      <c r="Q4" s="5"/>
    </row>
    <row r="5" spans="1:17" ht="15.75" customHeight="1" x14ac:dyDescent="0.25">
      <c r="A5" s="15">
        <v>44562</v>
      </c>
      <c r="B5" s="16">
        <f t="shared" ref="B5:B28" si="0">(C5*0.086)/1000</f>
        <v>67.614849480000004</v>
      </c>
      <c r="C5" s="16">
        <v>786219.18</v>
      </c>
      <c r="D5" s="17">
        <v>2.15</v>
      </c>
      <c r="E5" s="16">
        <f t="shared" ref="E5:E40" si="1">C5*D5</f>
        <v>1690371.237</v>
      </c>
      <c r="F5" s="18">
        <f t="shared" ref="F5:F16" si="2">(G5*1.003)/1000</f>
        <v>237.26265899999999</v>
      </c>
      <c r="G5" s="19">
        <v>236553</v>
      </c>
      <c r="H5" s="20">
        <v>11.67</v>
      </c>
      <c r="I5" s="18">
        <f t="shared" ref="I5:I40" si="3">G5*H5</f>
        <v>2760573.51</v>
      </c>
      <c r="J5" s="19">
        <v>299</v>
      </c>
      <c r="K5" s="19">
        <v>0</v>
      </c>
      <c r="L5" s="12"/>
      <c r="M5" s="21">
        <f t="shared" ref="M5:M40" si="4">E5+I5</f>
        <v>4450944.7469999995</v>
      </c>
      <c r="N5" s="21">
        <f t="shared" ref="N5:N40" si="5">B5+F5</f>
        <v>304.87750847999996</v>
      </c>
      <c r="O5" s="22">
        <v>153332</v>
      </c>
      <c r="P5" s="23">
        <f t="shared" ref="P5:P40" si="6">N5/O5</f>
        <v>1.9883488670336259E-3</v>
      </c>
      <c r="Q5" s="14"/>
    </row>
    <row r="6" spans="1:17" ht="15.75" customHeight="1" x14ac:dyDescent="0.25">
      <c r="A6" s="15">
        <v>44593</v>
      </c>
      <c r="B6" s="16">
        <f t="shared" si="0"/>
        <v>58.568617839999995</v>
      </c>
      <c r="C6" s="16">
        <v>681030.44</v>
      </c>
      <c r="D6" s="17">
        <v>2.4500000000000002</v>
      </c>
      <c r="E6" s="16">
        <f t="shared" si="1"/>
        <v>1668524.578</v>
      </c>
      <c r="F6" s="18">
        <f t="shared" si="2"/>
        <v>165.63241099999999</v>
      </c>
      <c r="G6" s="19">
        <v>165137</v>
      </c>
      <c r="H6" s="20">
        <v>12.9</v>
      </c>
      <c r="I6" s="18">
        <f t="shared" si="3"/>
        <v>2130267.3000000003</v>
      </c>
      <c r="J6" s="19">
        <v>210</v>
      </c>
      <c r="K6" s="19">
        <v>0</v>
      </c>
      <c r="L6" s="12"/>
      <c r="M6" s="21">
        <f t="shared" si="4"/>
        <v>3798791.8780000005</v>
      </c>
      <c r="N6" s="21">
        <f t="shared" si="5"/>
        <v>224.20102883999999</v>
      </c>
      <c r="O6" s="22">
        <v>153332</v>
      </c>
      <c r="P6" s="23">
        <f t="shared" si="6"/>
        <v>1.46219333759424E-3</v>
      </c>
      <c r="Q6" s="14"/>
    </row>
    <row r="7" spans="1:17" ht="15.75" customHeight="1" x14ac:dyDescent="0.25">
      <c r="A7" s="15">
        <v>44621</v>
      </c>
      <c r="B7" s="16">
        <f t="shared" si="0"/>
        <v>73.734485640000003</v>
      </c>
      <c r="C7" s="16">
        <v>857377.74</v>
      </c>
      <c r="D7" s="17">
        <v>2.84</v>
      </c>
      <c r="E7" s="16">
        <f t="shared" si="1"/>
        <v>2434952.7815999999</v>
      </c>
      <c r="F7" s="18">
        <f t="shared" si="2"/>
        <v>216.76835999999997</v>
      </c>
      <c r="G7" s="19">
        <v>216120</v>
      </c>
      <c r="H7" s="20">
        <v>17.420000000000002</v>
      </c>
      <c r="I7" s="18">
        <f t="shared" si="3"/>
        <v>3764810.4000000004</v>
      </c>
      <c r="J7" s="19">
        <v>293</v>
      </c>
      <c r="K7" s="19">
        <v>0</v>
      </c>
      <c r="L7" s="12"/>
      <c r="M7" s="21">
        <f t="shared" si="4"/>
        <v>6199763.1816000007</v>
      </c>
      <c r="N7" s="21">
        <f t="shared" si="5"/>
        <v>290.50284563999998</v>
      </c>
      <c r="O7" s="22">
        <v>153332</v>
      </c>
      <c r="P7" s="23">
        <f t="shared" si="6"/>
        <v>1.894600250697832E-3</v>
      </c>
      <c r="Q7" s="14"/>
    </row>
    <row r="8" spans="1:17" ht="15.75" customHeight="1" x14ac:dyDescent="0.25">
      <c r="A8" s="15">
        <v>44652</v>
      </c>
      <c r="B8" s="16">
        <f t="shared" si="0"/>
        <v>43.960023160000006</v>
      </c>
      <c r="C8" s="16">
        <v>511163.06000000006</v>
      </c>
      <c r="D8" s="17">
        <v>3.11</v>
      </c>
      <c r="E8" s="16">
        <f t="shared" si="1"/>
        <v>1589717.1166000001</v>
      </c>
      <c r="F8" s="18">
        <f t="shared" si="2"/>
        <v>24.435085999999995</v>
      </c>
      <c r="G8" s="19">
        <v>24362</v>
      </c>
      <c r="H8" s="20">
        <v>16.22</v>
      </c>
      <c r="I8" s="18">
        <f t="shared" si="3"/>
        <v>395151.63999999996</v>
      </c>
      <c r="J8" s="19">
        <v>34</v>
      </c>
      <c r="K8" s="19">
        <v>0</v>
      </c>
      <c r="L8" s="12"/>
      <c r="M8" s="21">
        <f t="shared" si="4"/>
        <v>1984868.7566</v>
      </c>
      <c r="N8" s="21">
        <f t="shared" si="5"/>
        <v>68.395109160000004</v>
      </c>
      <c r="O8" s="22">
        <v>153332</v>
      </c>
      <c r="P8" s="23">
        <f t="shared" si="6"/>
        <v>4.4605893851250886E-4</v>
      </c>
      <c r="Q8" s="14"/>
    </row>
    <row r="9" spans="1:17" ht="15.75" customHeight="1" x14ac:dyDescent="0.25">
      <c r="A9" s="15">
        <v>44682</v>
      </c>
      <c r="B9" s="16">
        <f t="shared" si="0"/>
        <v>44.156159919999993</v>
      </c>
      <c r="C9" s="16">
        <v>513443.72</v>
      </c>
      <c r="D9" s="17">
        <v>3.1</v>
      </c>
      <c r="E9" s="16">
        <f t="shared" si="1"/>
        <v>1591675.5319999999</v>
      </c>
      <c r="F9" s="18">
        <f t="shared" si="2"/>
        <v>0</v>
      </c>
      <c r="G9" s="19">
        <v>0</v>
      </c>
      <c r="H9" s="20"/>
      <c r="I9" s="18">
        <f t="shared" si="3"/>
        <v>0</v>
      </c>
      <c r="J9" s="19">
        <v>0</v>
      </c>
      <c r="K9" s="19">
        <v>27</v>
      </c>
      <c r="L9" s="12"/>
      <c r="M9" s="21">
        <f t="shared" si="4"/>
        <v>1591675.5319999999</v>
      </c>
      <c r="N9" s="21">
        <f t="shared" si="5"/>
        <v>44.156159919999993</v>
      </c>
      <c r="O9" s="22">
        <v>153332</v>
      </c>
      <c r="P9" s="23">
        <f t="shared" si="6"/>
        <v>2.8797746015182737E-4</v>
      </c>
      <c r="Q9" s="14"/>
    </row>
    <row r="10" spans="1:17" ht="15.75" customHeight="1" x14ac:dyDescent="0.25">
      <c r="A10" s="15">
        <v>44713</v>
      </c>
      <c r="B10" s="16">
        <f t="shared" si="0"/>
        <v>69.842507479999995</v>
      </c>
      <c r="C10" s="16">
        <v>812122.18</v>
      </c>
      <c r="D10" s="17">
        <v>3.85</v>
      </c>
      <c r="E10" s="16">
        <f t="shared" si="1"/>
        <v>3126670.3930000002</v>
      </c>
      <c r="F10" s="18">
        <f t="shared" si="2"/>
        <v>0</v>
      </c>
      <c r="G10" s="19">
        <v>0</v>
      </c>
      <c r="H10" s="20"/>
      <c r="I10" s="18">
        <f t="shared" si="3"/>
        <v>0</v>
      </c>
      <c r="J10" s="19">
        <v>0</v>
      </c>
      <c r="K10" s="19">
        <v>129</v>
      </c>
      <c r="L10" s="12"/>
      <c r="M10" s="21">
        <f t="shared" si="4"/>
        <v>3126670.3930000002</v>
      </c>
      <c r="N10" s="21">
        <f t="shared" si="5"/>
        <v>69.842507479999995</v>
      </c>
      <c r="O10" s="22">
        <v>153332</v>
      </c>
      <c r="P10" s="23">
        <f t="shared" si="6"/>
        <v>4.5549857485717264E-4</v>
      </c>
      <c r="Q10" s="14"/>
    </row>
    <row r="11" spans="1:17" ht="15.75" customHeight="1" x14ac:dyDescent="0.25">
      <c r="A11" s="15">
        <v>44743</v>
      </c>
      <c r="B11" s="16">
        <f t="shared" si="0"/>
        <v>63.402199679999995</v>
      </c>
      <c r="C11" s="16">
        <v>737234.88</v>
      </c>
      <c r="D11" s="17">
        <v>3.9</v>
      </c>
      <c r="E11" s="16">
        <f t="shared" si="1"/>
        <v>2875216.0320000001</v>
      </c>
      <c r="F11" s="18">
        <f t="shared" si="2"/>
        <v>0</v>
      </c>
      <c r="G11" s="19">
        <v>0</v>
      </c>
      <c r="H11" s="20"/>
      <c r="I11" s="18">
        <f t="shared" si="3"/>
        <v>0</v>
      </c>
      <c r="J11" s="19">
        <v>0</v>
      </c>
      <c r="K11" s="19">
        <v>198</v>
      </c>
      <c r="L11" s="12"/>
      <c r="M11" s="21">
        <f t="shared" si="4"/>
        <v>2875216.0320000001</v>
      </c>
      <c r="N11" s="21">
        <f t="shared" si="5"/>
        <v>63.402199679999995</v>
      </c>
      <c r="O11" s="22">
        <v>153332</v>
      </c>
      <c r="P11" s="23">
        <f t="shared" si="6"/>
        <v>4.1349620222784543E-4</v>
      </c>
      <c r="Q11" s="14"/>
    </row>
    <row r="12" spans="1:17" ht="15.75" customHeight="1" x14ac:dyDescent="0.25">
      <c r="A12" s="15">
        <v>44774</v>
      </c>
      <c r="B12" s="16">
        <f t="shared" si="0"/>
        <v>84.789245559999998</v>
      </c>
      <c r="C12" s="16">
        <v>985921.46</v>
      </c>
      <c r="D12" s="17">
        <v>4.92</v>
      </c>
      <c r="E12" s="16">
        <f t="shared" si="1"/>
        <v>4850733.5831999993</v>
      </c>
      <c r="F12" s="18">
        <f t="shared" si="2"/>
        <v>0</v>
      </c>
      <c r="G12" s="19">
        <v>0</v>
      </c>
      <c r="H12" s="20"/>
      <c r="I12" s="18">
        <f t="shared" si="3"/>
        <v>0</v>
      </c>
      <c r="J12" s="19">
        <v>0</v>
      </c>
      <c r="K12" s="19">
        <v>186</v>
      </c>
      <c r="L12" s="12"/>
      <c r="M12" s="21">
        <f t="shared" si="4"/>
        <v>4850733.5831999993</v>
      </c>
      <c r="N12" s="21">
        <f t="shared" si="5"/>
        <v>84.789245559999998</v>
      </c>
      <c r="O12" s="22">
        <v>153332</v>
      </c>
      <c r="P12" s="23">
        <f t="shared" si="6"/>
        <v>5.529781491143401E-4</v>
      </c>
      <c r="Q12" s="14"/>
    </row>
    <row r="13" spans="1:17" ht="15.75" customHeight="1" x14ac:dyDescent="0.25">
      <c r="A13" s="15">
        <v>44805</v>
      </c>
      <c r="B13" s="16">
        <f t="shared" si="0"/>
        <v>51.969834399999996</v>
      </c>
      <c r="C13" s="16">
        <v>604300.4</v>
      </c>
      <c r="D13" s="17">
        <v>6.08</v>
      </c>
      <c r="E13" s="16">
        <f t="shared" si="1"/>
        <v>3674146.432</v>
      </c>
      <c r="F13" s="18">
        <f t="shared" si="2"/>
        <v>0</v>
      </c>
      <c r="G13" s="19">
        <v>0</v>
      </c>
      <c r="H13" s="20"/>
      <c r="I13" s="18">
        <f t="shared" si="3"/>
        <v>0</v>
      </c>
      <c r="J13" s="19">
        <v>0</v>
      </c>
      <c r="K13" s="19">
        <v>75</v>
      </c>
      <c r="L13" s="12"/>
      <c r="M13" s="21">
        <f t="shared" si="4"/>
        <v>3674146.432</v>
      </c>
      <c r="N13" s="21">
        <f t="shared" si="5"/>
        <v>51.969834399999996</v>
      </c>
      <c r="O13" s="22">
        <v>153332</v>
      </c>
      <c r="P13" s="23">
        <f t="shared" si="6"/>
        <v>3.3893664988391201E-4</v>
      </c>
      <c r="Q13" s="14"/>
    </row>
    <row r="14" spans="1:17" ht="15.75" customHeight="1" x14ac:dyDescent="0.25">
      <c r="A14" s="15">
        <v>44835</v>
      </c>
      <c r="B14" s="16">
        <f t="shared" si="0"/>
        <v>43.878481399999998</v>
      </c>
      <c r="C14" s="16">
        <v>510214.9</v>
      </c>
      <c r="D14" s="17">
        <v>5.61</v>
      </c>
      <c r="E14" s="16">
        <f t="shared" si="1"/>
        <v>2862305.5890000002</v>
      </c>
      <c r="F14" s="18">
        <f t="shared" si="2"/>
        <v>0</v>
      </c>
      <c r="G14" s="19">
        <v>0</v>
      </c>
      <c r="H14" s="20"/>
      <c r="I14" s="18">
        <f t="shared" si="3"/>
        <v>0</v>
      </c>
      <c r="J14" s="19">
        <v>0</v>
      </c>
      <c r="K14" s="19">
        <v>8</v>
      </c>
      <c r="L14" s="12"/>
      <c r="M14" s="21">
        <f t="shared" si="4"/>
        <v>2862305.5890000002</v>
      </c>
      <c r="N14" s="21">
        <f t="shared" si="5"/>
        <v>43.878481399999998</v>
      </c>
      <c r="O14" s="22">
        <v>153332</v>
      </c>
      <c r="P14" s="23">
        <f t="shared" si="6"/>
        <v>2.8616649753476114E-4</v>
      </c>
      <c r="Q14" s="14"/>
    </row>
    <row r="15" spans="1:17" ht="15.75" customHeight="1" x14ac:dyDescent="0.25">
      <c r="A15" s="15">
        <v>44866</v>
      </c>
      <c r="B15" s="16">
        <f t="shared" si="0"/>
        <v>56.927576159999994</v>
      </c>
      <c r="C15" s="16">
        <v>661948.56000000006</v>
      </c>
      <c r="D15" s="17">
        <v>5.62</v>
      </c>
      <c r="E15" s="16">
        <f t="shared" si="1"/>
        <v>3720150.9072000002</v>
      </c>
      <c r="F15" s="18">
        <f t="shared" si="2"/>
        <v>44.929384999999996</v>
      </c>
      <c r="G15" s="19">
        <v>44795</v>
      </c>
      <c r="H15" s="20">
        <v>18.91</v>
      </c>
      <c r="I15" s="18">
        <f t="shared" si="3"/>
        <v>847073.45</v>
      </c>
      <c r="J15" s="19">
        <v>70</v>
      </c>
      <c r="K15" s="19">
        <v>0</v>
      </c>
      <c r="L15" s="12"/>
      <c r="M15" s="21">
        <f t="shared" si="4"/>
        <v>4567224.3572000004</v>
      </c>
      <c r="N15" s="21">
        <f t="shared" si="5"/>
        <v>101.85696116</v>
      </c>
      <c r="O15" s="22">
        <v>153332</v>
      </c>
      <c r="P15" s="23">
        <f t="shared" si="6"/>
        <v>6.6429030574178909E-4</v>
      </c>
      <c r="Q15" s="14"/>
    </row>
    <row r="16" spans="1:17" ht="15.75" customHeight="1" x14ac:dyDescent="0.25">
      <c r="A16" s="15">
        <v>44896</v>
      </c>
      <c r="B16" s="16">
        <f t="shared" si="0"/>
        <v>80.496352599999994</v>
      </c>
      <c r="C16" s="16">
        <v>936004.10000000009</v>
      </c>
      <c r="D16" s="17">
        <v>5.97</v>
      </c>
      <c r="E16" s="16">
        <f t="shared" si="1"/>
        <v>5587944.477</v>
      </c>
      <c r="F16" s="18">
        <f t="shared" si="2"/>
        <v>105.62492699999999</v>
      </c>
      <c r="G16" s="19">
        <v>105309</v>
      </c>
      <c r="H16" s="20">
        <v>16.690000000000001</v>
      </c>
      <c r="I16" s="18">
        <f t="shared" si="3"/>
        <v>1757607.2100000002</v>
      </c>
      <c r="J16" s="19">
        <v>137</v>
      </c>
      <c r="K16" s="19">
        <v>0</v>
      </c>
      <c r="L16" s="24"/>
      <c r="M16" s="21">
        <f t="shared" si="4"/>
        <v>7345551.6869999999</v>
      </c>
      <c r="N16" s="21">
        <f t="shared" si="5"/>
        <v>186.12127959999998</v>
      </c>
      <c r="O16" s="22">
        <v>153332</v>
      </c>
      <c r="P16" s="23">
        <f t="shared" si="6"/>
        <v>1.2138449873477159E-3</v>
      </c>
      <c r="Q16" s="14"/>
    </row>
    <row r="17" spans="1:17" ht="17.399999999999999" customHeight="1" x14ac:dyDescent="0.25">
      <c r="A17" s="25">
        <v>44927</v>
      </c>
      <c r="B17" s="26">
        <f t="shared" si="0"/>
        <v>80.444176399999975</v>
      </c>
      <c r="C17" s="27">
        <v>935397.39999999991</v>
      </c>
      <c r="D17" s="28">
        <v>5.32</v>
      </c>
      <c r="E17" s="26">
        <f t="shared" si="1"/>
        <v>4976314.1679999996</v>
      </c>
      <c r="F17" s="29">
        <v>177.93</v>
      </c>
      <c r="G17" s="30">
        <v>185338</v>
      </c>
      <c r="H17" s="31">
        <v>16.079999999999998</v>
      </c>
      <c r="I17" s="29">
        <f t="shared" si="3"/>
        <v>2980235.0399999996</v>
      </c>
      <c r="J17" s="30">
        <v>206</v>
      </c>
      <c r="K17" s="30">
        <v>0</v>
      </c>
      <c r="L17" s="12"/>
      <c r="M17" s="32">
        <f t="shared" si="4"/>
        <v>7956549.2079999987</v>
      </c>
      <c r="N17" s="32">
        <f t="shared" si="5"/>
        <v>258.37417640000001</v>
      </c>
      <c r="O17" s="33">
        <v>153332</v>
      </c>
      <c r="P17" s="34">
        <f t="shared" si="6"/>
        <v>1.6850636292489501E-3</v>
      </c>
      <c r="Q17" s="5"/>
    </row>
    <row r="18" spans="1:17" ht="17.399999999999999" customHeight="1" x14ac:dyDescent="0.25">
      <c r="A18" s="25">
        <v>44958</v>
      </c>
      <c r="B18" s="26">
        <f t="shared" si="0"/>
        <v>68.99427571999999</v>
      </c>
      <c r="C18" s="27">
        <v>802259.02</v>
      </c>
      <c r="D18" s="28">
        <v>3.99</v>
      </c>
      <c r="E18" s="26">
        <f t="shared" si="1"/>
        <v>3201013.4898000001</v>
      </c>
      <c r="F18" s="29">
        <v>200.38</v>
      </c>
      <c r="G18" s="30">
        <v>208730</v>
      </c>
      <c r="H18" s="31">
        <v>15.96</v>
      </c>
      <c r="I18" s="29">
        <f t="shared" si="3"/>
        <v>3331330.8000000003</v>
      </c>
      <c r="J18" s="30">
        <v>244</v>
      </c>
      <c r="K18" s="30">
        <v>0</v>
      </c>
      <c r="L18" s="12"/>
      <c r="M18" s="32">
        <f t="shared" si="4"/>
        <v>6532344.2898000004</v>
      </c>
      <c r="N18" s="32">
        <f t="shared" si="5"/>
        <v>269.37427572000001</v>
      </c>
      <c r="O18" s="33">
        <v>153332</v>
      </c>
      <c r="P18" s="34">
        <f t="shared" si="6"/>
        <v>1.7568040312524458E-3</v>
      </c>
      <c r="Q18" s="5"/>
    </row>
    <row r="19" spans="1:17" ht="17.399999999999999" customHeight="1" x14ac:dyDescent="0.25">
      <c r="A19" s="25">
        <v>44986</v>
      </c>
      <c r="B19" s="26">
        <f t="shared" si="0"/>
        <v>64.296448319999996</v>
      </c>
      <c r="C19" s="27">
        <v>747633.12</v>
      </c>
      <c r="D19" s="28">
        <v>3.32</v>
      </c>
      <c r="E19" s="26">
        <f t="shared" si="1"/>
        <v>2482141.9583999999</v>
      </c>
      <c r="F19" s="29">
        <v>109.69</v>
      </c>
      <c r="G19" s="30">
        <v>114260</v>
      </c>
      <c r="H19" s="31">
        <v>15.12</v>
      </c>
      <c r="I19" s="29">
        <f t="shared" si="3"/>
        <v>1727611.2</v>
      </c>
      <c r="J19" s="30">
        <v>131</v>
      </c>
      <c r="K19" s="30">
        <v>0</v>
      </c>
      <c r="L19" s="12"/>
      <c r="M19" s="32">
        <f t="shared" si="4"/>
        <v>4209753.1584000001</v>
      </c>
      <c r="N19" s="32">
        <f t="shared" si="5"/>
        <v>173.98644831999999</v>
      </c>
      <c r="O19" s="33">
        <v>153332</v>
      </c>
      <c r="P19" s="34">
        <f t="shared" si="6"/>
        <v>1.1347040951660448E-3</v>
      </c>
      <c r="Q19" s="5"/>
    </row>
    <row r="20" spans="1:17" ht="15.75" customHeight="1" x14ac:dyDescent="0.25">
      <c r="A20" s="25">
        <v>45017</v>
      </c>
      <c r="B20" s="26">
        <f t="shared" si="0"/>
        <v>54.054018599999999</v>
      </c>
      <c r="C20" s="27">
        <v>628535.1</v>
      </c>
      <c r="D20" s="28">
        <v>2.92</v>
      </c>
      <c r="E20" s="26">
        <f t="shared" si="1"/>
        <v>1835322.4919999999</v>
      </c>
      <c r="F20" s="29">
        <v>38.869999999999997</v>
      </c>
      <c r="G20" s="30">
        <v>40486</v>
      </c>
      <c r="H20" s="31">
        <v>16.03</v>
      </c>
      <c r="I20" s="29">
        <f t="shared" si="3"/>
        <v>648990.58000000007</v>
      </c>
      <c r="J20" s="30">
        <v>49</v>
      </c>
      <c r="K20" s="30">
        <v>0</v>
      </c>
      <c r="L20" s="12"/>
      <c r="M20" s="32">
        <f t="shared" si="4"/>
        <v>2484313.0719999997</v>
      </c>
      <c r="N20" s="32">
        <f t="shared" si="5"/>
        <v>92.924018599999997</v>
      </c>
      <c r="O20" s="33">
        <v>153332</v>
      </c>
      <c r="P20" s="34">
        <f t="shared" si="6"/>
        <v>6.0603147809980956E-4</v>
      </c>
      <c r="Q20" s="5"/>
    </row>
    <row r="21" spans="1:17" ht="15.75" customHeight="1" x14ac:dyDescent="0.25">
      <c r="A21" s="25">
        <v>45047</v>
      </c>
      <c r="B21" s="26">
        <f t="shared" si="0"/>
        <v>49.580429319999993</v>
      </c>
      <c r="C21" s="27">
        <v>576516.62</v>
      </c>
      <c r="D21" s="28">
        <v>3.21</v>
      </c>
      <c r="E21" s="26">
        <f t="shared" si="1"/>
        <v>1850618.3502</v>
      </c>
      <c r="F21" s="29">
        <f t="shared" ref="F21:F26" si="7">(G21*1.003)/1000</f>
        <v>0</v>
      </c>
      <c r="G21" s="30">
        <v>0</v>
      </c>
      <c r="H21" s="31"/>
      <c r="I21" s="29">
        <f t="shared" si="3"/>
        <v>0</v>
      </c>
      <c r="J21" s="30">
        <v>0</v>
      </c>
      <c r="K21" s="30">
        <v>1</v>
      </c>
      <c r="L21" s="12"/>
      <c r="M21" s="32">
        <f t="shared" si="4"/>
        <v>1850618.3502</v>
      </c>
      <c r="N21" s="32">
        <f t="shared" si="5"/>
        <v>49.580429319999993</v>
      </c>
      <c r="O21" s="33">
        <v>153332</v>
      </c>
      <c r="P21" s="34">
        <f t="shared" si="6"/>
        <v>3.2335343776902401E-4</v>
      </c>
      <c r="Q21" s="5"/>
    </row>
    <row r="22" spans="1:17" ht="15.75" customHeight="1" x14ac:dyDescent="0.25">
      <c r="A22" s="25">
        <v>45078</v>
      </c>
      <c r="B22" s="26">
        <f t="shared" si="0"/>
        <v>54.255464999999901</v>
      </c>
      <c r="C22" s="27">
        <v>630877.49999999895</v>
      </c>
      <c r="D22" s="28">
        <v>2.78</v>
      </c>
      <c r="E22" s="26">
        <f t="shared" si="1"/>
        <v>1753839.4499999969</v>
      </c>
      <c r="F22" s="29">
        <f t="shared" si="7"/>
        <v>0</v>
      </c>
      <c r="G22" s="30">
        <v>0</v>
      </c>
      <c r="H22" s="31"/>
      <c r="I22" s="29">
        <f t="shared" si="3"/>
        <v>0</v>
      </c>
      <c r="J22" s="30">
        <v>0</v>
      </c>
      <c r="K22" s="30">
        <v>90</v>
      </c>
      <c r="L22" s="12"/>
      <c r="M22" s="32">
        <f t="shared" si="4"/>
        <v>1753839.4499999969</v>
      </c>
      <c r="N22" s="32">
        <f t="shared" si="5"/>
        <v>54.255464999999901</v>
      </c>
      <c r="O22" s="33">
        <v>153332</v>
      </c>
      <c r="P22" s="34">
        <f t="shared" si="6"/>
        <v>3.5384306602666044E-4</v>
      </c>
      <c r="Q22" s="5"/>
    </row>
    <row r="23" spans="1:17" ht="15.75" customHeight="1" x14ac:dyDescent="0.25">
      <c r="A23" s="25">
        <v>45108</v>
      </c>
      <c r="B23" s="26">
        <f t="shared" si="0"/>
        <v>105.95566359999999</v>
      </c>
      <c r="C23" s="27">
        <v>1232042.6000000001</v>
      </c>
      <c r="D23" s="28">
        <v>3.2</v>
      </c>
      <c r="E23" s="26">
        <f t="shared" si="1"/>
        <v>3942536.3200000003</v>
      </c>
      <c r="F23" s="29">
        <f t="shared" si="7"/>
        <v>0</v>
      </c>
      <c r="G23" s="30">
        <v>0</v>
      </c>
      <c r="H23" s="31"/>
      <c r="I23" s="29">
        <f t="shared" si="3"/>
        <v>0</v>
      </c>
      <c r="J23" s="30">
        <v>0</v>
      </c>
      <c r="K23" s="30">
        <v>262</v>
      </c>
      <c r="L23" s="12"/>
      <c r="M23" s="32">
        <f t="shared" si="4"/>
        <v>3942536.3200000003</v>
      </c>
      <c r="N23" s="32">
        <f t="shared" si="5"/>
        <v>105.95566359999999</v>
      </c>
      <c r="O23" s="33">
        <v>153332</v>
      </c>
      <c r="P23" s="34">
        <f t="shared" si="6"/>
        <v>6.9102120627135882E-4</v>
      </c>
      <c r="Q23" s="5"/>
    </row>
    <row r="24" spans="1:17" ht="15.75" customHeight="1" x14ac:dyDescent="0.25">
      <c r="A24" s="25">
        <v>45139</v>
      </c>
      <c r="B24" s="26">
        <f t="shared" si="0"/>
        <v>129.22396979999999</v>
      </c>
      <c r="C24" s="27">
        <v>1502604.3</v>
      </c>
      <c r="D24" s="28">
        <v>5.01</v>
      </c>
      <c r="E24" s="26">
        <f t="shared" si="1"/>
        <v>7528047.5429999996</v>
      </c>
      <c r="F24" s="29">
        <f t="shared" si="7"/>
        <v>0</v>
      </c>
      <c r="G24" s="30">
        <v>0</v>
      </c>
      <c r="H24" s="31"/>
      <c r="I24" s="29">
        <f t="shared" si="3"/>
        <v>0</v>
      </c>
      <c r="J24" s="30">
        <v>0</v>
      </c>
      <c r="K24" s="30">
        <v>191</v>
      </c>
      <c r="L24" s="12"/>
      <c r="M24" s="32">
        <f t="shared" si="4"/>
        <v>7528047.5429999996</v>
      </c>
      <c r="N24" s="32">
        <f t="shared" si="5"/>
        <v>129.22396979999999</v>
      </c>
      <c r="O24" s="33">
        <v>153332</v>
      </c>
      <c r="P24" s="34">
        <f t="shared" si="6"/>
        <v>8.4277234888999034E-4</v>
      </c>
      <c r="Q24" s="5"/>
    </row>
    <row r="25" spans="1:17" ht="15.75" customHeight="1" x14ac:dyDescent="0.25">
      <c r="A25" s="25">
        <v>45170</v>
      </c>
      <c r="B25" s="26">
        <f t="shared" si="0"/>
        <v>80.460516399999989</v>
      </c>
      <c r="C25" s="27">
        <v>935587.4</v>
      </c>
      <c r="D25" s="28">
        <v>3.16</v>
      </c>
      <c r="E25" s="26">
        <f t="shared" si="1"/>
        <v>2956456.1840000004</v>
      </c>
      <c r="F25" s="29">
        <f t="shared" si="7"/>
        <v>0</v>
      </c>
      <c r="G25" s="30">
        <v>0</v>
      </c>
      <c r="H25" s="31"/>
      <c r="I25" s="29">
        <f t="shared" si="3"/>
        <v>0</v>
      </c>
      <c r="J25" s="30">
        <v>0</v>
      </c>
      <c r="K25" s="30">
        <v>123</v>
      </c>
      <c r="L25" s="12"/>
      <c r="M25" s="32">
        <f t="shared" si="4"/>
        <v>2956456.1840000004</v>
      </c>
      <c r="N25" s="32">
        <f t="shared" si="5"/>
        <v>80.460516399999989</v>
      </c>
      <c r="O25" s="33">
        <v>153332</v>
      </c>
      <c r="P25" s="34">
        <f t="shared" si="6"/>
        <v>5.2474706127879367E-4</v>
      </c>
      <c r="Q25" s="5"/>
    </row>
    <row r="26" spans="1:17" ht="15.75" customHeight="1" x14ac:dyDescent="0.25">
      <c r="A26" s="25">
        <v>45200</v>
      </c>
      <c r="B26" s="26">
        <f t="shared" si="0"/>
        <v>43.469155799999996</v>
      </c>
      <c r="C26" s="35">
        <v>505455.3</v>
      </c>
      <c r="D26" s="28">
        <v>3.13</v>
      </c>
      <c r="E26" s="26">
        <f t="shared" si="1"/>
        <v>1582075.0889999999</v>
      </c>
      <c r="F26" s="29">
        <f t="shared" si="7"/>
        <v>0</v>
      </c>
      <c r="G26" s="30">
        <v>0</v>
      </c>
      <c r="H26" s="31"/>
      <c r="I26" s="29">
        <f t="shared" si="3"/>
        <v>0</v>
      </c>
      <c r="J26" s="30">
        <v>0</v>
      </c>
      <c r="K26" s="30">
        <v>6</v>
      </c>
      <c r="L26" s="12"/>
      <c r="M26" s="32">
        <f t="shared" si="4"/>
        <v>1582075.0889999999</v>
      </c>
      <c r="N26" s="32">
        <f t="shared" si="5"/>
        <v>43.469155799999996</v>
      </c>
      <c r="O26" s="33">
        <v>153332</v>
      </c>
      <c r="P26" s="34">
        <f t="shared" si="6"/>
        <v>2.8349695953877856E-4</v>
      </c>
      <c r="Q26" s="5"/>
    </row>
    <row r="27" spans="1:17" ht="15.75" customHeight="1" x14ac:dyDescent="0.25">
      <c r="A27" s="25">
        <v>45231</v>
      </c>
      <c r="B27" s="26">
        <f t="shared" si="0"/>
        <v>43.87733759999999</v>
      </c>
      <c r="C27" s="35">
        <v>510201.59999999998</v>
      </c>
      <c r="D27" s="28">
        <v>2.86</v>
      </c>
      <c r="E27" s="26">
        <f t="shared" si="1"/>
        <v>1459176.5759999999</v>
      </c>
      <c r="F27" s="29">
        <v>45.77</v>
      </c>
      <c r="G27" s="30">
        <v>47684.1</v>
      </c>
      <c r="H27" s="31">
        <v>25.65</v>
      </c>
      <c r="I27" s="29">
        <f t="shared" si="3"/>
        <v>1223097.1649999998</v>
      </c>
      <c r="J27" s="30">
        <v>45</v>
      </c>
      <c r="K27" s="30">
        <v>4</v>
      </c>
      <c r="L27" s="12"/>
      <c r="M27" s="32">
        <f t="shared" si="4"/>
        <v>2682273.7409999995</v>
      </c>
      <c r="N27" s="32">
        <f t="shared" si="5"/>
        <v>89.647337599999986</v>
      </c>
      <c r="O27" s="33">
        <v>153332</v>
      </c>
      <c r="P27" s="34">
        <f t="shared" si="6"/>
        <v>5.8466163357942232E-4</v>
      </c>
      <c r="Q27" s="5"/>
    </row>
    <row r="28" spans="1:17" ht="15.75" customHeight="1" x14ac:dyDescent="0.25">
      <c r="A28" s="25">
        <v>45261</v>
      </c>
      <c r="B28" s="26">
        <f t="shared" si="0"/>
        <v>53.599345199999988</v>
      </c>
      <c r="C28" s="31">
        <v>623248.19999999995</v>
      </c>
      <c r="D28" s="36">
        <v>3.92</v>
      </c>
      <c r="E28" s="29">
        <f t="shared" si="1"/>
        <v>2443132.9439999997</v>
      </c>
      <c r="F28" s="29">
        <v>118.33</v>
      </c>
      <c r="G28" s="30">
        <v>123258</v>
      </c>
      <c r="H28" s="31">
        <v>25.5</v>
      </c>
      <c r="I28" s="29">
        <f t="shared" si="3"/>
        <v>3143079</v>
      </c>
      <c r="J28" s="30">
        <v>112</v>
      </c>
      <c r="K28" s="30">
        <v>0</v>
      </c>
      <c r="L28" s="12"/>
      <c r="M28" s="32">
        <f t="shared" si="4"/>
        <v>5586211.9440000001</v>
      </c>
      <c r="N28" s="32">
        <f t="shared" si="5"/>
        <v>171.9293452</v>
      </c>
      <c r="O28" s="33">
        <v>153332</v>
      </c>
      <c r="P28" s="34">
        <f t="shared" si="6"/>
        <v>1.1212880885920747E-3</v>
      </c>
      <c r="Q28" s="5"/>
    </row>
    <row r="29" spans="1:17" ht="15.75" customHeight="1" x14ac:dyDescent="0.25">
      <c r="A29" s="37">
        <v>45292</v>
      </c>
      <c r="B29" s="38">
        <v>57.28</v>
      </c>
      <c r="C29" s="39">
        <v>666010</v>
      </c>
      <c r="D29" s="107">
        <v>2.94</v>
      </c>
      <c r="E29" s="38">
        <f t="shared" si="1"/>
        <v>1958069.4</v>
      </c>
      <c r="F29" s="40">
        <v>98.07</v>
      </c>
      <c r="G29" s="41">
        <v>102160</v>
      </c>
      <c r="H29" s="42">
        <v>20.55</v>
      </c>
      <c r="I29" s="43">
        <f t="shared" si="3"/>
        <v>2099388</v>
      </c>
      <c r="J29" s="109">
        <v>223</v>
      </c>
      <c r="K29" s="109">
        <v>0</v>
      </c>
      <c r="L29" s="12"/>
      <c r="M29" s="44">
        <f t="shared" si="4"/>
        <v>4057457.4</v>
      </c>
      <c r="N29" s="45">
        <f t="shared" si="5"/>
        <v>155.35</v>
      </c>
      <c r="O29" s="46">
        <v>153332</v>
      </c>
      <c r="P29" s="47">
        <f t="shared" si="6"/>
        <v>1.0131609840085566E-3</v>
      </c>
      <c r="Q29" s="5"/>
    </row>
    <row r="30" spans="1:17" ht="15.75" customHeight="1" x14ac:dyDescent="0.25">
      <c r="A30" s="37">
        <v>45323</v>
      </c>
      <c r="B30" s="38">
        <v>58.91</v>
      </c>
      <c r="C30" s="39">
        <v>685051.1</v>
      </c>
      <c r="D30" s="107">
        <v>3.0897000000000001</v>
      </c>
      <c r="E30" s="38">
        <f t="shared" si="1"/>
        <v>2116602.3836699999</v>
      </c>
      <c r="F30" s="40">
        <v>118.56</v>
      </c>
      <c r="G30" s="41">
        <v>123500</v>
      </c>
      <c r="H30" s="42">
        <v>26.92</v>
      </c>
      <c r="I30" s="43">
        <f t="shared" si="3"/>
        <v>3324620</v>
      </c>
      <c r="J30" s="109">
        <v>151</v>
      </c>
      <c r="K30" s="109">
        <v>0</v>
      </c>
      <c r="L30" s="12"/>
      <c r="M30" s="44">
        <f t="shared" si="4"/>
        <v>5441222.3836700004</v>
      </c>
      <c r="N30" s="45">
        <f t="shared" si="5"/>
        <v>177.47</v>
      </c>
      <c r="O30" s="46">
        <v>153332</v>
      </c>
      <c r="P30" s="47">
        <f t="shared" si="6"/>
        <v>1.1574231080270262E-3</v>
      </c>
      <c r="Q30" s="5"/>
    </row>
    <row r="31" spans="1:17" ht="15.75" customHeight="1" x14ac:dyDescent="0.25">
      <c r="A31" s="37">
        <v>45352</v>
      </c>
      <c r="B31" s="38">
        <v>70.41</v>
      </c>
      <c r="C31" s="39">
        <v>818720.6</v>
      </c>
      <c r="D31" s="107">
        <v>3.2847</v>
      </c>
      <c r="E31" s="38">
        <f t="shared" si="1"/>
        <v>2689251.5548199997</v>
      </c>
      <c r="F31" s="40">
        <v>82.21</v>
      </c>
      <c r="G31" s="41">
        <v>85640</v>
      </c>
      <c r="H31" s="42">
        <v>23.3</v>
      </c>
      <c r="I31" s="43">
        <f t="shared" si="3"/>
        <v>1995412</v>
      </c>
      <c r="J31" s="109">
        <v>123</v>
      </c>
      <c r="K31" s="109">
        <v>0</v>
      </c>
      <c r="L31" s="12"/>
      <c r="M31" s="44">
        <f t="shared" si="4"/>
        <v>4684663.5548199993</v>
      </c>
      <c r="N31" s="45">
        <f t="shared" si="5"/>
        <v>152.62</v>
      </c>
      <c r="O31" s="46">
        <v>153332</v>
      </c>
      <c r="P31" s="47">
        <f t="shared" si="6"/>
        <v>9.9535648136070756E-4</v>
      </c>
      <c r="Q31" s="5"/>
    </row>
    <row r="32" spans="1:17" ht="15.75" customHeight="1" x14ac:dyDescent="0.25">
      <c r="A32" s="37">
        <v>45383</v>
      </c>
      <c r="B32" s="38">
        <v>38.56</v>
      </c>
      <c r="C32" s="39">
        <v>448370.2</v>
      </c>
      <c r="D32" s="107">
        <v>2.6688999999999998</v>
      </c>
      <c r="E32" s="38">
        <f t="shared" si="1"/>
        <v>1196655.2267799999</v>
      </c>
      <c r="F32" s="40">
        <v>28.32</v>
      </c>
      <c r="G32" s="41">
        <v>29500</v>
      </c>
      <c r="H32" s="42">
        <v>23.3</v>
      </c>
      <c r="I32" s="43">
        <f t="shared" si="3"/>
        <v>687350</v>
      </c>
      <c r="J32" s="109">
        <v>0</v>
      </c>
      <c r="K32" s="109">
        <v>9</v>
      </c>
      <c r="L32" s="12"/>
      <c r="M32" s="44">
        <f t="shared" si="4"/>
        <v>1884005.2267799999</v>
      </c>
      <c r="N32" s="45">
        <f t="shared" si="5"/>
        <v>66.88</v>
      </c>
      <c r="O32" s="46">
        <v>153332</v>
      </c>
      <c r="P32" s="47">
        <f t="shared" si="6"/>
        <v>4.3617770589309468E-4</v>
      </c>
      <c r="Q32" s="5"/>
    </row>
    <row r="33" spans="1:17" ht="15.75" customHeight="1" x14ac:dyDescent="0.25">
      <c r="A33" s="37">
        <v>45413</v>
      </c>
      <c r="B33" s="38">
        <v>41.61</v>
      </c>
      <c r="C33" s="39">
        <v>483857.8</v>
      </c>
      <c r="D33" s="107">
        <v>3.3372999999999999</v>
      </c>
      <c r="E33" s="38">
        <f t="shared" si="1"/>
        <v>1614778.6359399999</v>
      </c>
      <c r="F33" s="40">
        <v>22.56</v>
      </c>
      <c r="G33" s="41">
        <v>23500</v>
      </c>
      <c r="H33" s="42">
        <v>23.3</v>
      </c>
      <c r="I33" s="43">
        <f t="shared" si="3"/>
        <v>547550</v>
      </c>
      <c r="J33" s="109">
        <v>0</v>
      </c>
      <c r="K33" s="109">
        <v>12</v>
      </c>
      <c r="L33" s="12"/>
      <c r="M33" s="44">
        <f t="shared" si="4"/>
        <v>2162328.6359399999</v>
      </c>
      <c r="N33" s="45">
        <f t="shared" si="5"/>
        <v>64.17</v>
      </c>
      <c r="O33" s="46">
        <v>153332</v>
      </c>
      <c r="P33" s="47">
        <f t="shared" si="6"/>
        <v>4.1850363916207968E-4</v>
      </c>
      <c r="Q33" s="5"/>
    </row>
    <row r="34" spans="1:17" ht="15.75" customHeight="1" x14ac:dyDescent="0.25">
      <c r="A34" s="37">
        <v>45444</v>
      </c>
      <c r="B34" s="38">
        <v>81.98</v>
      </c>
      <c r="C34" s="39">
        <v>953254.8</v>
      </c>
      <c r="D34" s="107">
        <v>3.5554000000000001</v>
      </c>
      <c r="E34" s="38">
        <f t="shared" si="1"/>
        <v>3389202.1159200002</v>
      </c>
      <c r="F34" s="40">
        <v>0.48</v>
      </c>
      <c r="G34" s="41">
        <v>500</v>
      </c>
      <c r="H34" s="42">
        <v>23.3</v>
      </c>
      <c r="I34" s="43">
        <f t="shared" si="3"/>
        <v>11650</v>
      </c>
      <c r="J34" s="109">
        <v>0</v>
      </c>
      <c r="K34" s="109">
        <v>216</v>
      </c>
      <c r="L34" s="12"/>
      <c r="M34" s="44">
        <f t="shared" si="4"/>
        <v>3400852.1159200002</v>
      </c>
      <c r="N34" s="45">
        <f t="shared" si="5"/>
        <v>82.460000000000008</v>
      </c>
      <c r="O34" s="46">
        <v>153332</v>
      </c>
      <c r="P34" s="47">
        <f t="shared" si="6"/>
        <v>5.3778728510682711E-4</v>
      </c>
      <c r="Q34" s="5"/>
    </row>
    <row r="35" spans="1:17" ht="15.75" customHeight="1" x14ac:dyDescent="0.25">
      <c r="A35" s="37">
        <v>45474</v>
      </c>
      <c r="B35" s="38">
        <v>124.2</v>
      </c>
      <c r="C35" s="39">
        <v>1444192</v>
      </c>
      <c r="D35" s="107">
        <v>4.3789999999999996</v>
      </c>
      <c r="E35" s="38">
        <f t="shared" si="1"/>
        <v>6324116.7679999992</v>
      </c>
      <c r="F35" s="40">
        <v>0.48</v>
      </c>
      <c r="G35" s="41">
        <v>500</v>
      </c>
      <c r="H35" s="42">
        <v>23.3</v>
      </c>
      <c r="I35" s="43">
        <f t="shared" si="3"/>
        <v>11650</v>
      </c>
      <c r="J35" s="109">
        <v>0</v>
      </c>
      <c r="K35" s="109">
        <v>276</v>
      </c>
      <c r="L35" s="12"/>
      <c r="M35" s="44">
        <f t="shared" si="4"/>
        <v>6335766.7679999992</v>
      </c>
      <c r="N35" s="45">
        <f t="shared" si="5"/>
        <v>124.68</v>
      </c>
      <c r="O35" s="46">
        <v>153332</v>
      </c>
      <c r="P35" s="47">
        <f t="shared" si="6"/>
        <v>8.1313750554352655E-4</v>
      </c>
      <c r="Q35" s="5"/>
    </row>
    <row r="36" spans="1:17" ht="15.75" customHeight="1" x14ac:dyDescent="0.25">
      <c r="A36" s="37">
        <v>45505</v>
      </c>
      <c r="B36" s="38">
        <v>113.9</v>
      </c>
      <c r="C36" s="39">
        <v>1324434</v>
      </c>
      <c r="D36" s="107">
        <v>4.2599</v>
      </c>
      <c r="E36" s="38">
        <f t="shared" si="1"/>
        <v>5641956.3965999996</v>
      </c>
      <c r="F36" s="40">
        <v>0.48</v>
      </c>
      <c r="G36" s="41">
        <v>500</v>
      </c>
      <c r="H36" s="42">
        <v>23.3</v>
      </c>
      <c r="I36" s="43">
        <f t="shared" si="3"/>
        <v>11650</v>
      </c>
      <c r="J36" s="109">
        <v>0</v>
      </c>
      <c r="K36" s="109">
        <v>235</v>
      </c>
      <c r="L36" s="12"/>
      <c r="M36" s="44">
        <f t="shared" si="4"/>
        <v>5653606.3965999996</v>
      </c>
      <c r="N36" s="45">
        <f t="shared" si="5"/>
        <v>114.38000000000001</v>
      </c>
      <c r="O36" s="46">
        <v>153332</v>
      </c>
      <c r="P36" s="47">
        <f t="shared" si="6"/>
        <v>7.4596300837398595E-4</v>
      </c>
      <c r="Q36" s="5"/>
    </row>
    <row r="37" spans="1:17" ht="15.75" customHeight="1" x14ac:dyDescent="0.25">
      <c r="A37" s="37">
        <v>45536</v>
      </c>
      <c r="B37" s="38">
        <v>74.41</v>
      </c>
      <c r="C37" s="39">
        <v>865286</v>
      </c>
      <c r="D37" s="107">
        <v>4.0019999999999998</v>
      </c>
      <c r="E37" s="38">
        <f t="shared" si="1"/>
        <v>3462874.5719999997</v>
      </c>
      <c r="F37" s="40">
        <v>0.96</v>
      </c>
      <c r="G37" s="41">
        <v>1000</v>
      </c>
      <c r="H37" s="42">
        <v>23.3</v>
      </c>
      <c r="I37" s="43">
        <f t="shared" si="3"/>
        <v>23300</v>
      </c>
      <c r="J37" s="109">
        <v>0</v>
      </c>
      <c r="K37" s="109">
        <v>90</v>
      </c>
      <c r="L37" s="12"/>
      <c r="M37" s="44">
        <f t="shared" si="4"/>
        <v>3486174.5719999997</v>
      </c>
      <c r="N37" s="45">
        <f t="shared" si="5"/>
        <v>75.36999999999999</v>
      </c>
      <c r="O37" s="46">
        <v>153332</v>
      </c>
      <c r="P37" s="47">
        <f t="shared" si="6"/>
        <v>4.9154775258915284E-4</v>
      </c>
      <c r="Q37" s="5"/>
    </row>
    <row r="38" spans="1:17" ht="15.75" customHeight="1" x14ac:dyDescent="0.25">
      <c r="A38" s="37">
        <v>45566</v>
      </c>
      <c r="B38" s="38">
        <v>48.75</v>
      </c>
      <c r="C38" s="48">
        <v>566895.70200000005</v>
      </c>
      <c r="D38" s="107">
        <v>3.5602999999999998</v>
      </c>
      <c r="E38" s="38">
        <f t="shared" si="1"/>
        <v>2018318.7678306</v>
      </c>
      <c r="F38" s="40">
        <v>3.36</v>
      </c>
      <c r="G38" s="41">
        <v>3500</v>
      </c>
      <c r="H38" s="42">
        <v>22.74</v>
      </c>
      <c r="I38" s="43">
        <f t="shared" si="3"/>
        <v>79590</v>
      </c>
      <c r="J38" s="109">
        <v>0</v>
      </c>
      <c r="K38" s="109">
        <v>19</v>
      </c>
      <c r="L38" s="12"/>
      <c r="M38" s="44">
        <f t="shared" si="4"/>
        <v>2097908.7678306</v>
      </c>
      <c r="N38" s="45">
        <f t="shared" si="5"/>
        <v>52.11</v>
      </c>
      <c r="O38" s="46">
        <v>153332</v>
      </c>
      <c r="P38" s="47">
        <f t="shared" si="6"/>
        <v>3.3985078131114181E-4</v>
      </c>
      <c r="Q38" s="5"/>
    </row>
    <row r="39" spans="1:17" ht="15.75" customHeight="1" x14ac:dyDescent="0.25">
      <c r="A39" s="37">
        <v>45597</v>
      </c>
      <c r="B39" s="38">
        <v>50.66</v>
      </c>
      <c r="C39" s="48">
        <v>589051.69999999995</v>
      </c>
      <c r="D39" s="108">
        <v>5.1150000000000002</v>
      </c>
      <c r="E39" s="38">
        <f t="shared" si="1"/>
        <v>3012999.4454999999</v>
      </c>
      <c r="F39" s="40">
        <v>86.59</v>
      </c>
      <c r="G39" s="41">
        <v>90200</v>
      </c>
      <c r="H39" s="42">
        <v>21.93</v>
      </c>
      <c r="I39" s="43">
        <f t="shared" si="3"/>
        <v>1978086</v>
      </c>
      <c r="J39" s="109">
        <v>105</v>
      </c>
      <c r="K39" s="109">
        <v>0</v>
      </c>
      <c r="L39" s="12"/>
      <c r="M39" s="44">
        <f t="shared" si="4"/>
        <v>4991085.4454999994</v>
      </c>
      <c r="N39" s="45">
        <f t="shared" si="5"/>
        <v>137.25</v>
      </c>
      <c r="O39" s="46">
        <v>153332</v>
      </c>
      <c r="P39" s="47">
        <f t="shared" si="6"/>
        <v>8.9511647927373284E-4</v>
      </c>
      <c r="Q39" s="5"/>
    </row>
    <row r="40" spans="1:17" ht="15.75" customHeight="1" x14ac:dyDescent="0.25">
      <c r="A40" s="37">
        <v>45627</v>
      </c>
      <c r="B40" s="38">
        <v>62.79</v>
      </c>
      <c r="C40" s="48">
        <v>730102.3</v>
      </c>
      <c r="D40" s="108">
        <v>5.0136000000000003</v>
      </c>
      <c r="E40" s="38">
        <f t="shared" si="1"/>
        <v>3660440.8912800006</v>
      </c>
      <c r="F40" s="40">
        <v>39.33</v>
      </c>
      <c r="G40" s="41">
        <v>40970</v>
      </c>
      <c r="H40" s="42">
        <v>22.01</v>
      </c>
      <c r="I40" s="43">
        <f t="shared" si="3"/>
        <v>901749.70000000007</v>
      </c>
      <c r="J40" s="109">
        <v>181</v>
      </c>
      <c r="K40" s="109">
        <v>0</v>
      </c>
      <c r="L40" s="12"/>
      <c r="M40" s="44">
        <f t="shared" si="4"/>
        <v>4562190.5912800003</v>
      </c>
      <c r="N40" s="45">
        <f t="shared" si="5"/>
        <v>102.12</v>
      </c>
      <c r="O40" s="46">
        <v>153332</v>
      </c>
      <c r="P40" s="47">
        <f t="shared" si="6"/>
        <v>6.6600579135470746E-4</v>
      </c>
      <c r="Q40" s="5"/>
    </row>
    <row r="41" spans="1:17" x14ac:dyDescent="0.25">
      <c r="A41" s="3"/>
      <c r="B41" s="49"/>
      <c r="F41" s="49"/>
      <c r="G41" s="49"/>
      <c r="H41" s="50"/>
      <c r="Q41" s="13"/>
    </row>
    <row r="42" spans="1:17" ht="24.6" x14ac:dyDescent="0.4">
      <c r="A42" s="51" t="s">
        <v>20</v>
      </c>
      <c r="B42" s="52"/>
      <c r="C42" s="52"/>
      <c r="D42" s="52"/>
      <c r="E42" s="52"/>
      <c r="F42" s="53"/>
      <c r="G42" s="53"/>
      <c r="H42" s="53"/>
      <c r="I42" s="53"/>
      <c r="J42" s="53"/>
      <c r="K42" s="53"/>
      <c r="L42" s="53"/>
      <c r="M42" s="53"/>
      <c r="N42" s="53"/>
      <c r="O42" s="53"/>
      <c r="P42" s="53"/>
      <c r="Q42" s="54"/>
    </row>
    <row r="43" spans="1:17" x14ac:dyDescent="0.25">
      <c r="A43" s="3"/>
      <c r="Q43" s="13"/>
    </row>
    <row r="44" spans="1:17" ht="55.2" x14ac:dyDescent="0.25">
      <c r="A44" s="55" t="s">
        <v>8</v>
      </c>
      <c r="B44" s="10" t="s">
        <v>17</v>
      </c>
      <c r="C44" s="8" t="s">
        <v>21</v>
      </c>
      <c r="F44" s="56"/>
      <c r="G44" s="56"/>
      <c r="H44" s="56"/>
      <c r="I44" s="56"/>
      <c r="Q44" s="13"/>
    </row>
    <row r="45" spans="1:17" x14ac:dyDescent="0.25">
      <c r="A45" s="25">
        <v>45292</v>
      </c>
      <c r="B45" s="12"/>
      <c r="C45" s="38">
        <v>57.28</v>
      </c>
      <c r="F45" s="57"/>
      <c r="G45" s="57"/>
      <c r="H45" s="57"/>
      <c r="I45" s="57"/>
      <c r="Q45" s="13"/>
    </row>
    <row r="46" spans="1:17" x14ac:dyDescent="0.25">
      <c r="A46" s="25">
        <v>45323</v>
      </c>
      <c r="B46" s="12"/>
      <c r="C46" s="38">
        <v>58.91</v>
      </c>
      <c r="F46" s="57"/>
      <c r="G46" s="57"/>
      <c r="H46" s="57"/>
      <c r="I46" s="57"/>
      <c r="Q46" s="13"/>
    </row>
    <row r="47" spans="1:17" x14ac:dyDescent="0.25">
      <c r="A47" s="25">
        <v>45352</v>
      </c>
      <c r="B47" s="12"/>
      <c r="C47" s="38">
        <v>70.41</v>
      </c>
      <c r="F47" s="57"/>
      <c r="G47" s="57"/>
      <c r="H47" s="57"/>
      <c r="I47" s="57"/>
      <c r="Q47" s="13"/>
    </row>
    <row r="48" spans="1:17" x14ac:dyDescent="0.25">
      <c r="A48" s="25">
        <v>45383</v>
      </c>
      <c r="B48" s="12"/>
      <c r="C48" s="38">
        <v>38.56</v>
      </c>
      <c r="F48" s="57"/>
      <c r="G48" s="57"/>
      <c r="H48" s="57"/>
      <c r="I48" s="57"/>
      <c r="Q48" s="13"/>
    </row>
    <row r="49" spans="1:17" x14ac:dyDescent="0.25">
      <c r="A49" s="25">
        <v>45413</v>
      </c>
      <c r="B49" s="12"/>
      <c r="C49" s="38">
        <v>41.61</v>
      </c>
      <c r="F49" s="57"/>
      <c r="G49" s="57"/>
      <c r="H49" s="57"/>
      <c r="I49" s="57"/>
      <c r="Q49" s="13"/>
    </row>
    <row r="50" spans="1:17" x14ac:dyDescent="0.25">
      <c r="A50" s="25">
        <v>45444</v>
      </c>
      <c r="B50" s="12"/>
      <c r="C50" s="38">
        <v>81.98</v>
      </c>
      <c r="F50" s="57"/>
      <c r="G50" s="57"/>
      <c r="H50" s="57"/>
      <c r="I50" s="57"/>
      <c r="Q50" s="13"/>
    </row>
    <row r="51" spans="1:17" x14ac:dyDescent="0.25">
      <c r="A51" s="25">
        <v>45474</v>
      </c>
      <c r="B51" s="12"/>
      <c r="C51" s="38">
        <v>124.2</v>
      </c>
      <c r="F51" s="57"/>
      <c r="G51" s="57"/>
      <c r="H51" s="57"/>
      <c r="I51" s="57"/>
      <c r="Q51" s="13"/>
    </row>
    <row r="52" spans="1:17" x14ac:dyDescent="0.25">
      <c r="A52" s="25">
        <v>45505</v>
      </c>
      <c r="B52" s="12"/>
      <c r="C52" s="38">
        <v>113.9</v>
      </c>
      <c r="F52" s="57"/>
      <c r="G52" s="57"/>
      <c r="H52" s="57"/>
      <c r="I52" s="57"/>
      <c r="Q52" s="13"/>
    </row>
    <row r="53" spans="1:17" x14ac:dyDescent="0.25">
      <c r="A53" s="25">
        <v>45536</v>
      </c>
      <c r="B53" s="12"/>
      <c r="C53" s="38">
        <v>74.41</v>
      </c>
      <c r="F53" s="57"/>
      <c r="G53" s="57"/>
      <c r="H53" s="57"/>
      <c r="I53" s="57"/>
      <c r="Q53" s="13"/>
    </row>
    <row r="54" spans="1:17" x14ac:dyDescent="0.25">
      <c r="A54" s="25">
        <v>45566</v>
      </c>
      <c r="B54" s="12"/>
      <c r="C54" s="38">
        <v>48.75</v>
      </c>
      <c r="F54" s="57"/>
      <c r="G54" s="57"/>
      <c r="H54" s="57"/>
      <c r="I54" s="57"/>
      <c r="Q54" s="13"/>
    </row>
    <row r="55" spans="1:17" x14ac:dyDescent="0.25">
      <c r="A55" s="25">
        <v>45597</v>
      </c>
      <c r="B55" s="12"/>
      <c r="C55" s="38">
        <v>50.66</v>
      </c>
      <c r="F55" s="57"/>
      <c r="G55" s="57"/>
      <c r="H55" s="57"/>
      <c r="I55" s="57"/>
      <c r="Q55" s="13"/>
    </row>
    <row r="56" spans="1:17" x14ac:dyDescent="0.25">
      <c r="A56" s="25">
        <v>45627</v>
      </c>
      <c r="B56" s="12"/>
      <c r="C56" s="38">
        <v>62.79</v>
      </c>
      <c r="F56" s="57"/>
      <c r="G56" s="57"/>
      <c r="H56" s="57"/>
      <c r="I56" s="57"/>
      <c r="Q56" s="13"/>
    </row>
    <row r="57" spans="1:17" x14ac:dyDescent="0.25">
      <c r="A57" s="3"/>
      <c r="Q57" s="13"/>
    </row>
    <row r="58" spans="1:17" ht="27.6" x14ac:dyDescent="0.25">
      <c r="A58" s="55" t="s">
        <v>8</v>
      </c>
      <c r="B58" s="9" t="s">
        <v>15</v>
      </c>
      <c r="C58" s="8" t="s">
        <v>21</v>
      </c>
      <c r="F58" s="56"/>
      <c r="G58" s="56"/>
      <c r="H58" s="56"/>
      <c r="I58" s="56"/>
      <c r="Q58" s="13"/>
    </row>
    <row r="59" spans="1:17" x14ac:dyDescent="0.25">
      <c r="A59" s="25">
        <v>45292</v>
      </c>
      <c r="B59" s="30">
        <v>223</v>
      </c>
      <c r="C59" s="38">
        <v>57.28</v>
      </c>
      <c r="F59" s="57"/>
      <c r="G59" s="57"/>
      <c r="H59" s="57"/>
      <c r="I59" s="57"/>
      <c r="Q59" s="13"/>
    </row>
    <row r="60" spans="1:17" x14ac:dyDescent="0.25">
      <c r="A60" s="25">
        <v>45323</v>
      </c>
      <c r="B60" s="30">
        <v>151</v>
      </c>
      <c r="C60" s="38">
        <v>58.91</v>
      </c>
      <c r="F60" s="57"/>
      <c r="G60" s="57"/>
      <c r="H60" s="57"/>
      <c r="I60" s="57"/>
      <c r="Q60" s="13"/>
    </row>
    <row r="61" spans="1:17" x14ac:dyDescent="0.25">
      <c r="A61" s="25">
        <v>45352</v>
      </c>
      <c r="B61" s="30">
        <v>123</v>
      </c>
      <c r="C61" s="38">
        <v>70.41</v>
      </c>
      <c r="F61" s="57"/>
      <c r="G61" s="57"/>
      <c r="H61" s="57"/>
      <c r="I61" s="57"/>
      <c r="Q61" s="13"/>
    </row>
    <row r="62" spans="1:17" x14ac:dyDescent="0.25">
      <c r="A62" s="25">
        <v>45383</v>
      </c>
      <c r="B62" s="30">
        <v>0</v>
      </c>
      <c r="C62" s="38">
        <v>38.56</v>
      </c>
      <c r="F62" s="57"/>
      <c r="G62" s="57"/>
      <c r="H62" s="57"/>
      <c r="I62" s="57"/>
      <c r="Q62" s="13"/>
    </row>
    <row r="63" spans="1:17" x14ac:dyDescent="0.25">
      <c r="A63" s="25">
        <v>45413</v>
      </c>
      <c r="B63" s="30">
        <v>0</v>
      </c>
      <c r="C63" s="38">
        <v>41.61</v>
      </c>
      <c r="F63" s="57"/>
      <c r="G63" s="57"/>
      <c r="H63" s="57"/>
      <c r="I63" s="57"/>
      <c r="Q63" s="13"/>
    </row>
    <row r="64" spans="1:17" x14ac:dyDescent="0.25">
      <c r="A64" s="25">
        <v>45444</v>
      </c>
      <c r="B64" s="30">
        <v>0</v>
      </c>
      <c r="C64" s="38">
        <v>81.98</v>
      </c>
      <c r="F64" s="57"/>
      <c r="G64" s="57"/>
      <c r="H64" s="57"/>
      <c r="I64" s="57"/>
      <c r="Q64" s="13"/>
    </row>
    <row r="65" spans="1:17" x14ac:dyDescent="0.25">
      <c r="A65" s="25">
        <v>45474</v>
      </c>
      <c r="B65" s="30">
        <v>0</v>
      </c>
      <c r="C65" s="38">
        <v>124.2</v>
      </c>
      <c r="F65" s="57"/>
      <c r="G65" s="57"/>
      <c r="H65" s="57"/>
      <c r="I65" s="57"/>
      <c r="Q65" s="13"/>
    </row>
    <row r="66" spans="1:17" x14ac:dyDescent="0.25">
      <c r="A66" s="25">
        <v>45505</v>
      </c>
      <c r="B66" s="30">
        <v>0</v>
      </c>
      <c r="C66" s="38">
        <v>113.9</v>
      </c>
      <c r="F66" s="57"/>
      <c r="G66" s="57"/>
      <c r="H66" s="57"/>
      <c r="I66" s="57"/>
      <c r="Q66" s="13"/>
    </row>
    <row r="67" spans="1:17" x14ac:dyDescent="0.25">
      <c r="A67" s="25">
        <v>45536</v>
      </c>
      <c r="B67" s="30">
        <v>0</v>
      </c>
      <c r="C67" s="38">
        <v>74.41</v>
      </c>
      <c r="F67" s="57"/>
      <c r="G67" s="57"/>
      <c r="H67" s="57"/>
      <c r="I67" s="57"/>
      <c r="Q67" s="13"/>
    </row>
    <row r="68" spans="1:17" x14ac:dyDescent="0.25">
      <c r="A68" s="25">
        <v>45566</v>
      </c>
      <c r="B68" s="30">
        <v>0</v>
      </c>
      <c r="C68" s="38">
        <v>48.75</v>
      </c>
      <c r="F68" s="57"/>
      <c r="G68" s="57"/>
      <c r="H68" s="57"/>
      <c r="I68" s="57"/>
      <c r="Q68" s="13"/>
    </row>
    <row r="69" spans="1:17" x14ac:dyDescent="0.25">
      <c r="A69" s="25">
        <v>45597</v>
      </c>
      <c r="B69" s="30">
        <v>105</v>
      </c>
      <c r="C69" s="38">
        <v>50.66</v>
      </c>
      <c r="F69" s="57"/>
      <c r="G69" s="57"/>
      <c r="H69" s="57"/>
      <c r="I69" s="57"/>
      <c r="Q69" s="13"/>
    </row>
    <row r="70" spans="1:17" x14ac:dyDescent="0.25">
      <c r="A70" s="25">
        <v>45627</v>
      </c>
      <c r="B70" s="30">
        <v>181</v>
      </c>
      <c r="C70" s="38">
        <v>62.79</v>
      </c>
      <c r="F70" s="57"/>
      <c r="G70" s="57"/>
      <c r="H70" s="57"/>
      <c r="I70" s="57"/>
      <c r="Q70" s="13"/>
    </row>
    <row r="71" spans="1:17" x14ac:dyDescent="0.25">
      <c r="A71" s="58"/>
      <c r="B71" s="59"/>
      <c r="C71" s="57"/>
      <c r="F71" s="57"/>
      <c r="G71" s="57"/>
      <c r="H71" s="57"/>
      <c r="I71" s="57"/>
      <c r="Q71" s="13"/>
    </row>
    <row r="72" spans="1:17" ht="27.6" x14ac:dyDescent="0.25">
      <c r="A72" s="55" t="s">
        <v>8</v>
      </c>
      <c r="B72" s="9" t="s">
        <v>16</v>
      </c>
      <c r="C72" s="8" t="s">
        <v>21</v>
      </c>
      <c r="F72" s="57"/>
      <c r="G72" s="57"/>
      <c r="H72" s="57"/>
      <c r="I72" s="57"/>
      <c r="Q72" s="13"/>
    </row>
    <row r="73" spans="1:17" x14ac:dyDescent="0.25">
      <c r="A73" s="25">
        <v>45292</v>
      </c>
      <c r="B73" s="30">
        <v>0</v>
      </c>
      <c r="C73" s="38">
        <v>57.28</v>
      </c>
      <c r="F73" s="57"/>
      <c r="G73" s="57"/>
      <c r="H73" s="57"/>
      <c r="I73" s="57"/>
      <c r="Q73" s="13"/>
    </row>
    <row r="74" spans="1:17" x14ac:dyDescent="0.25">
      <c r="A74" s="25">
        <v>45323</v>
      </c>
      <c r="B74" s="30">
        <v>0</v>
      </c>
      <c r="C74" s="38">
        <v>58.91</v>
      </c>
      <c r="F74" s="57"/>
      <c r="G74" s="57"/>
      <c r="H74" s="57"/>
      <c r="I74" s="57"/>
      <c r="Q74" s="13"/>
    </row>
    <row r="75" spans="1:17" x14ac:dyDescent="0.25">
      <c r="A75" s="25">
        <v>45352</v>
      </c>
      <c r="B75" s="30">
        <v>0</v>
      </c>
      <c r="C75" s="38">
        <v>70.41</v>
      </c>
      <c r="F75" s="57"/>
      <c r="G75" s="57"/>
      <c r="H75" s="57"/>
      <c r="I75" s="57"/>
      <c r="Q75" s="13"/>
    </row>
    <row r="76" spans="1:17" x14ac:dyDescent="0.25">
      <c r="A76" s="25">
        <v>45383</v>
      </c>
      <c r="B76" s="30">
        <v>9</v>
      </c>
      <c r="C76" s="38">
        <v>38.56</v>
      </c>
      <c r="F76" s="57"/>
      <c r="G76" s="57"/>
      <c r="H76" s="57"/>
      <c r="I76" s="57"/>
      <c r="Q76" s="13"/>
    </row>
    <row r="77" spans="1:17" x14ac:dyDescent="0.25">
      <c r="A77" s="25">
        <v>45413</v>
      </c>
      <c r="B77" s="30">
        <v>12</v>
      </c>
      <c r="C77" s="38">
        <v>41.61</v>
      </c>
      <c r="F77" s="57"/>
      <c r="G77" s="57"/>
      <c r="H77" s="57"/>
      <c r="I77" s="57"/>
      <c r="Q77" s="13"/>
    </row>
    <row r="78" spans="1:17" x14ac:dyDescent="0.25">
      <c r="A78" s="25">
        <v>45444</v>
      </c>
      <c r="B78" s="30">
        <v>216</v>
      </c>
      <c r="C78" s="38">
        <v>81.98</v>
      </c>
      <c r="F78" s="57"/>
      <c r="G78" s="57"/>
      <c r="H78" s="57"/>
      <c r="I78" s="57"/>
      <c r="Q78" s="13"/>
    </row>
    <row r="79" spans="1:17" x14ac:dyDescent="0.25">
      <c r="A79" s="25">
        <v>45474</v>
      </c>
      <c r="B79" s="30">
        <v>276</v>
      </c>
      <c r="C79" s="38">
        <v>124.2</v>
      </c>
      <c r="F79" s="57"/>
      <c r="G79" s="57"/>
      <c r="H79" s="57"/>
      <c r="I79" s="57"/>
      <c r="Q79" s="13"/>
    </row>
    <row r="80" spans="1:17" x14ac:dyDescent="0.25">
      <c r="A80" s="25">
        <v>45505</v>
      </c>
      <c r="B80" s="30">
        <v>235</v>
      </c>
      <c r="C80" s="38">
        <v>113.9</v>
      </c>
      <c r="F80" s="57"/>
      <c r="G80" s="57"/>
      <c r="H80" s="57"/>
      <c r="I80" s="57"/>
      <c r="Q80" s="13"/>
    </row>
    <row r="81" spans="1:17" x14ac:dyDescent="0.25">
      <c r="A81" s="25">
        <v>45536</v>
      </c>
      <c r="B81" s="30">
        <v>90</v>
      </c>
      <c r="C81" s="38">
        <v>74.41</v>
      </c>
      <c r="F81" s="57"/>
      <c r="G81" s="57"/>
      <c r="H81" s="57"/>
      <c r="I81" s="57"/>
      <c r="Q81" s="13"/>
    </row>
    <row r="82" spans="1:17" x14ac:dyDescent="0.25">
      <c r="A82" s="25">
        <v>45566</v>
      </c>
      <c r="B82" s="30">
        <v>19</v>
      </c>
      <c r="C82" s="38">
        <v>48.75</v>
      </c>
      <c r="F82" s="57"/>
      <c r="G82" s="57"/>
      <c r="H82" s="57"/>
      <c r="I82" s="57"/>
      <c r="Q82" s="13"/>
    </row>
    <row r="83" spans="1:17" x14ac:dyDescent="0.25">
      <c r="A83" s="25">
        <v>45597</v>
      </c>
      <c r="B83" s="30">
        <v>0</v>
      </c>
      <c r="C83" s="38">
        <v>50.66</v>
      </c>
      <c r="F83" s="57"/>
      <c r="G83" s="57"/>
      <c r="H83" s="57"/>
      <c r="I83" s="57"/>
      <c r="Q83" s="13"/>
    </row>
    <row r="84" spans="1:17" x14ac:dyDescent="0.25">
      <c r="A84" s="25">
        <v>45627</v>
      </c>
      <c r="B84" s="30">
        <v>0</v>
      </c>
      <c r="C84" s="38">
        <v>62.79</v>
      </c>
      <c r="F84" s="57"/>
      <c r="G84" s="57"/>
      <c r="H84" s="57"/>
      <c r="I84" s="57"/>
      <c r="Q84" s="13"/>
    </row>
    <row r="85" spans="1:17" x14ac:dyDescent="0.25">
      <c r="A85" s="58"/>
      <c r="B85" s="59"/>
      <c r="C85" s="59"/>
      <c r="E85" s="57"/>
      <c r="F85" s="57"/>
      <c r="G85" s="57"/>
      <c r="H85" s="57"/>
      <c r="I85" s="57"/>
      <c r="Q85" s="13"/>
    </row>
    <row r="86" spans="1:17" x14ac:dyDescent="0.25">
      <c r="A86" s="58"/>
      <c r="B86" s="59"/>
      <c r="C86" s="59"/>
      <c r="E86" s="57"/>
      <c r="F86" s="57"/>
      <c r="G86" s="57"/>
      <c r="H86" s="57"/>
      <c r="I86" s="57"/>
      <c r="Q86" s="13"/>
    </row>
    <row r="87" spans="1:17" x14ac:dyDescent="0.25">
      <c r="A87" s="58"/>
      <c r="B87" s="59"/>
      <c r="C87" s="59"/>
      <c r="E87" s="57"/>
      <c r="F87" s="57"/>
      <c r="G87" s="57"/>
      <c r="H87" s="57"/>
      <c r="I87" s="57"/>
      <c r="Q87" s="13"/>
    </row>
    <row r="88" spans="1:17" x14ac:dyDescent="0.25">
      <c r="A88" s="58"/>
      <c r="B88" s="59"/>
      <c r="C88" s="59"/>
      <c r="E88" s="57"/>
      <c r="F88" s="57"/>
      <c r="G88" s="57"/>
      <c r="H88" s="57"/>
      <c r="I88" s="57"/>
      <c r="Q88" s="13"/>
    </row>
    <row r="89" spans="1:17" x14ac:dyDescent="0.25">
      <c r="A89" s="58"/>
      <c r="B89" s="59"/>
      <c r="C89" s="59"/>
      <c r="E89" s="57"/>
      <c r="F89" s="57"/>
      <c r="G89" s="57"/>
      <c r="H89" s="57"/>
      <c r="I89" s="57"/>
      <c r="Q89" s="13"/>
    </row>
    <row r="90" spans="1:17" x14ac:dyDescent="0.25">
      <c r="A90" s="58"/>
      <c r="B90" s="59"/>
      <c r="C90" s="59"/>
      <c r="E90" s="57"/>
      <c r="F90" s="57"/>
      <c r="G90" s="57"/>
      <c r="H90" s="57"/>
      <c r="I90" s="57"/>
      <c r="Q90" s="13"/>
    </row>
    <row r="91" spans="1:17" x14ac:dyDescent="0.25">
      <c r="A91" s="58"/>
      <c r="B91" s="59"/>
      <c r="C91" s="59"/>
      <c r="E91" s="57"/>
      <c r="F91" s="57"/>
      <c r="G91" s="57"/>
      <c r="H91" s="57"/>
      <c r="I91" s="57"/>
      <c r="Q91" s="13"/>
    </row>
    <row r="92" spans="1:17" x14ac:dyDescent="0.25">
      <c r="A92" s="58"/>
      <c r="B92" s="59"/>
      <c r="C92" s="59"/>
      <c r="E92" s="57"/>
      <c r="F92" s="57"/>
      <c r="G92" s="57"/>
      <c r="H92" s="57"/>
      <c r="I92" s="57"/>
      <c r="Q92" s="13"/>
    </row>
    <row r="93" spans="1:17" x14ac:dyDescent="0.25">
      <c r="A93" s="58"/>
      <c r="B93" s="59"/>
      <c r="C93" s="59"/>
      <c r="E93" s="57"/>
      <c r="F93" s="57"/>
      <c r="G93" s="57"/>
      <c r="H93" s="57"/>
      <c r="I93" s="57"/>
      <c r="Q93" s="13"/>
    </row>
    <row r="94" spans="1:17" x14ac:dyDescent="0.25">
      <c r="A94" s="3" t="s">
        <v>22</v>
      </c>
      <c r="Q94" s="13"/>
    </row>
    <row r="95" spans="1:17" ht="65.25" customHeight="1" x14ac:dyDescent="0.25">
      <c r="A95" s="55" t="s">
        <v>8</v>
      </c>
      <c r="B95" s="10" t="s">
        <v>17</v>
      </c>
      <c r="C95" s="9" t="s">
        <v>15</v>
      </c>
      <c r="D95" s="9" t="s">
        <v>16</v>
      </c>
      <c r="E95" s="8" t="s">
        <v>23</v>
      </c>
      <c r="F95" s="8" t="s">
        <v>24</v>
      </c>
      <c r="G95" s="60" t="s">
        <v>25</v>
      </c>
      <c r="H95" s="60" t="s">
        <v>26</v>
      </c>
      <c r="I95" s="60" t="s">
        <v>27</v>
      </c>
      <c r="J95" s="61"/>
      <c r="K95" s="61"/>
      <c r="Q95" s="13"/>
    </row>
    <row r="96" spans="1:17" ht="14.4" x14ac:dyDescent="0.3">
      <c r="A96" s="25">
        <v>45292</v>
      </c>
      <c r="B96" s="12"/>
      <c r="C96" s="30">
        <v>223</v>
      </c>
      <c r="D96" s="30">
        <v>0</v>
      </c>
      <c r="E96" s="38">
        <v>57.28</v>
      </c>
      <c r="F96" s="62"/>
      <c r="G96" s="63"/>
      <c r="H96" s="63"/>
      <c r="I96" s="64"/>
      <c r="J96" s="61"/>
      <c r="K96" s="61"/>
      <c r="Q96" s="13"/>
    </row>
    <row r="97" spans="1:17" ht="14.4" x14ac:dyDescent="0.3">
      <c r="A97" s="25">
        <v>45323</v>
      </c>
      <c r="B97" s="12"/>
      <c r="C97" s="30">
        <v>151</v>
      </c>
      <c r="D97" s="30">
        <v>0</v>
      </c>
      <c r="E97" s="38">
        <v>58.91</v>
      </c>
      <c r="F97" s="62"/>
      <c r="G97" s="65"/>
      <c r="H97" s="65"/>
      <c r="I97" s="64"/>
      <c r="J97" s="61"/>
      <c r="K97" s="61"/>
      <c r="Q97" s="13"/>
    </row>
    <row r="98" spans="1:17" ht="14.4" x14ac:dyDescent="0.3">
      <c r="A98" s="25">
        <v>45352</v>
      </c>
      <c r="B98" s="12"/>
      <c r="C98" s="30">
        <v>123</v>
      </c>
      <c r="D98" s="30">
        <v>0</v>
      </c>
      <c r="E98" s="38">
        <v>70.41</v>
      </c>
      <c r="F98" s="62"/>
      <c r="G98" s="65"/>
      <c r="H98" s="65"/>
      <c r="I98" s="64"/>
      <c r="J98" s="61"/>
      <c r="K98" s="61"/>
      <c r="Q98" s="13"/>
    </row>
    <row r="99" spans="1:17" x14ac:dyDescent="0.25">
      <c r="A99" s="25">
        <v>45383</v>
      </c>
      <c r="B99" s="12"/>
      <c r="C99" s="30">
        <v>0</v>
      </c>
      <c r="D99" s="30">
        <v>9</v>
      </c>
      <c r="E99" s="38">
        <v>38.56</v>
      </c>
      <c r="F99" s="62"/>
      <c r="G99" s="62"/>
      <c r="H99" s="62"/>
      <c r="I99" s="64"/>
      <c r="J99" s="217" t="s">
        <v>75</v>
      </c>
      <c r="K99" s="218"/>
      <c r="L99" s="218"/>
      <c r="M99" s="218"/>
      <c r="N99" s="218"/>
      <c r="Q99" s="13"/>
    </row>
    <row r="100" spans="1:17" x14ac:dyDescent="0.25">
      <c r="A100" s="25">
        <v>45413</v>
      </c>
      <c r="B100" s="12"/>
      <c r="C100" s="30">
        <v>0</v>
      </c>
      <c r="D100" s="30">
        <v>12</v>
      </c>
      <c r="E100" s="38">
        <v>41.61</v>
      </c>
      <c r="F100" s="62"/>
      <c r="G100" s="62"/>
      <c r="H100" s="62"/>
      <c r="I100" s="64"/>
      <c r="J100" s="219"/>
      <c r="K100" s="218"/>
      <c r="L100" s="218"/>
      <c r="M100" s="218"/>
      <c r="N100" s="218"/>
      <c r="Q100" s="13"/>
    </row>
    <row r="101" spans="1:17" x14ac:dyDescent="0.25">
      <c r="A101" s="25">
        <v>45444</v>
      </c>
      <c r="B101" s="12"/>
      <c r="C101" s="30">
        <v>0</v>
      </c>
      <c r="D101" s="30">
        <v>216</v>
      </c>
      <c r="E101" s="38">
        <v>81.98</v>
      </c>
      <c r="F101" s="62"/>
      <c r="G101" s="62"/>
      <c r="H101" s="62"/>
      <c r="I101" s="64"/>
      <c r="J101" s="219"/>
      <c r="K101" s="218"/>
      <c r="L101" s="218"/>
      <c r="M101" s="218"/>
      <c r="N101" s="218"/>
      <c r="Q101" s="13"/>
    </row>
    <row r="102" spans="1:17" x14ac:dyDescent="0.25">
      <c r="A102" s="25">
        <v>45474</v>
      </c>
      <c r="B102" s="12"/>
      <c r="C102" s="30">
        <v>0</v>
      </c>
      <c r="D102" s="30">
        <v>276</v>
      </c>
      <c r="E102" s="38">
        <v>124.2</v>
      </c>
      <c r="F102" s="62"/>
      <c r="G102" s="62"/>
      <c r="H102" s="62"/>
      <c r="I102" s="64"/>
      <c r="J102" s="219"/>
      <c r="K102" s="218"/>
      <c r="L102" s="218"/>
      <c r="M102" s="218"/>
      <c r="N102" s="218"/>
      <c r="Q102" s="13"/>
    </row>
    <row r="103" spans="1:17" x14ac:dyDescent="0.25">
      <c r="A103" s="25">
        <v>45505</v>
      </c>
      <c r="B103" s="12"/>
      <c r="C103" s="30">
        <v>0</v>
      </c>
      <c r="D103" s="30">
        <v>235</v>
      </c>
      <c r="E103" s="38">
        <v>113.9</v>
      </c>
      <c r="F103" s="62"/>
      <c r="G103" s="62"/>
      <c r="H103" s="62"/>
      <c r="I103" s="64"/>
      <c r="J103" s="219"/>
      <c r="K103" s="218"/>
      <c r="L103" s="218"/>
      <c r="M103" s="218"/>
      <c r="N103" s="218"/>
      <c r="Q103" s="13"/>
    </row>
    <row r="104" spans="1:17" x14ac:dyDescent="0.25">
      <c r="A104" s="25">
        <v>45536</v>
      </c>
      <c r="B104" s="12"/>
      <c r="C104" s="30">
        <v>0</v>
      </c>
      <c r="D104" s="30">
        <v>90</v>
      </c>
      <c r="E104" s="38">
        <v>74.41</v>
      </c>
      <c r="F104" s="62"/>
      <c r="G104" s="62"/>
      <c r="H104" s="62"/>
      <c r="I104" s="64"/>
      <c r="J104" s="219"/>
      <c r="K104" s="218"/>
      <c r="L104" s="218"/>
      <c r="M104" s="218"/>
      <c r="N104" s="218"/>
      <c r="Q104" s="13"/>
    </row>
    <row r="105" spans="1:17" x14ac:dyDescent="0.25">
      <c r="A105" s="25">
        <v>45566</v>
      </c>
      <c r="B105" s="12"/>
      <c r="C105" s="30">
        <v>0</v>
      </c>
      <c r="D105" s="30">
        <v>19</v>
      </c>
      <c r="E105" s="38">
        <v>48.75</v>
      </c>
      <c r="F105" s="62"/>
      <c r="G105" s="62"/>
      <c r="H105" s="62"/>
      <c r="I105" s="64"/>
      <c r="J105" s="220"/>
      <c r="K105" s="221"/>
      <c r="L105" s="221"/>
      <c r="M105" s="221"/>
      <c r="N105" s="221"/>
      <c r="Q105" s="13"/>
    </row>
    <row r="106" spans="1:17" x14ac:dyDescent="0.25">
      <c r="A106" s="25">
        <v>45597</v>
      </c>
      <c r="B106" s="12"/>
      <c r="C106" s="30">
        <v>105</v>
      </c>
      <c r="D106" s="30">
        <v>0</v>
      </c>
      <c r="E106" s="38">
        <v>50.66</v>
      </c>
      <c r="F106" s="62"/>
      <c r="G106" s="62"/>
      <c r="H106" s="62"/>
      <c r="I106" s="64"/>
      <c r="J106" s="61"/>
      <c r="K106" s="61"/>
      <c r="Q106" s="13"/>
    </row>
    <row r="107" spans="1:17" ht="43.2" x14ac:dyDescent="0.3">
      <c r="A107" s="25">
        <v>45627</v>
      </c>
      <c r="B107" s="12"/>
      <c r="C107" s="30">
        <v>181</v>
      </c>
      <c r="D107" s="30">
        <v>0</v>
      </c>
      <c r="E107" s="38">
        <v>62.79</v>
      </c>
      <c r="F107" s="62"/>
      <c r="G107" s="62"/>
      <c r="H107" s="62"/>
      <c r="I107" s="64"/>
      <c r="J107" s="66" t="s">
        <v>28</v>
      </c>
      <c r="K107" s="67" t="s">
        <v>29</v>
      </c>
      <c r="Q107" s="13"/>
    </row>
    <row r="108" spans="1:17" ht="14.4" x14ac:dyDescent="0.3">
      <c r="A108" s="25">
        <v>45658</v>
      </c>
      <c r="B108" s="68">
        <v>0</v>
      </c>
      <c r="C108" s="69">
        <v>186</v>
      </c>
      <c r="D108" s="70">
        <v>0</v>
      </c>
      <c r="E108" s="71">
        <v>0</v>
      </c>
      <c r="F108" s="72">
        <f>C125+C126*C108+C127*D108</f>
        <v>61.984590639606438</v>
      </c>
      <c r="G108" s="72">
        <f>E108/F108</f>
        <v>0</v>
      </c>
      <c r="H108" s="73">
        <f>E108-F108</f>
        <v>-61.984590639606438</v>
      </c>
      <c r="I108" s="74">
        <f>H108</f>
        <v>-61.984590639606438</v>
      </c>
      <c r="J108" s="75">
        <v>45292</v>
      </c>
      <c r="K108" s="76">
        <f>I108</f>
        <v>-61.984590639606438</v>
      </c>
      <c r="Q108" s="13"/>
    </row>
    <row r="109" spans="1:17" ht="14.4" x14ac:dyDescent="0.3">
      <c r="A109" s="25">
        <v>45689</v>
      </c>
      <c r="B109" s="68">
        <v>0</v>
      </c>
      <c r="C109" s="69">
        <v>0</v>
      </c>
      <c r="D109" s="70">
        <v>0</v>
      </c>
      <c r="E109" s="71">
        <v>0</v>
      </c>
      <c r="F109" s="72">
        <f>C125+C126*C109+C127*D109</f>
        <v>42.060135515883204</v>
      </c>
      <c r="G109" s="72">
        <f t="shared" ref="G109:G119" si="8">E109/F109</f>
        <v>0</v>
      </c>
      <c r="H109" s="73">
        <f t="shared" ref="H109:H119" si="9">E109-F109</f>
        <v>-42.060135515883204</v>
      </c>
      <c r="I109" s="74">
        <f>I108+H109</f>
        <v>-104.04472615548964</v>
      </c>
      <c r="J109" s="75">
        <v>45323</v>
      </c>
      <c r="K109" s="76">
        <f t="shared" ref="K109:K119" si="10">I109</f>
        <v>-104.04472615548964</v>
      </c>
      <c r="Q109" s="13"/>
    </row>
    <row r="110" spans="1:17" ht="14.4" x14ac:dyDescent="0.3">
      <c r="A110" s="25">
        <v>45717</v>
      </c>
      <c r="B110" s="68">
        <v>0</v>
      </c>
      <c r="C110" s="69">
        <v>0</v>
      </c>
      <c r="D110" s="70">
        <v>0</v>
      </c>
      <c r="E110" s="71">
        <v>0</v>
      </c>
      <c r="F110" s="72">
        <f>C125+C126*C110+C127*D110</f>
        <v>42.060135515883204</v>
      </c>
      <c r="G110" s="72">
        <f t="shared" si="8"/>
        <v>0</v>
      </c>
      <c r="H110" s="73">
        <f t="shared" si="9"/>
        <v>-42.060135515883204</v>
      </c>
      <c r="I110" s="74">
        <f t="shared" ref="I110:I119" si="11">I109+H110</f>
        <v>-146.10486167137284</v>
      </c>
      <c r="J110" s="75">
        <v>45352</v>
      </c>
      <c r="K110" s="76">
        <f t="shared" si="10"/>
        <v>-146.10486167137284</v>
      </c>
      <c r="Q110" s="13"/>
    </row>
    <row r="111" spans="1:17" ht="14.4" x14ac:dyDescent="0.3">
      <c r="A111" s="25">
        <v>45748</v>
      </c>
      <c r="B111" s="68">
        <v>0</v>
      </c>
      <c r="C111" s="69">
        <f t="shared" ref="C111:C117" si="12">J32</f>
        <v>0</v>
      </c>
      <c r="D111" s="70">
        <v>0</v>
      </c>
      <c r="E111" s="71">
        <v>0</v>
      </c>
      <c r="F111" s="72">
        <f>C125+C126*C111+C127*D111</f>
        <v>42.060135515883204</v>
      </c>
      <c r="G111" s="72">
        <f t="shared" si="8"/>
        <v>0</v>
      </c>
      <c r="H111" s="73">
        <f t="shared" si="9"/>
        <v>-42.060135515883204</v>
      </c>
      <c r="I111" s="74">
        <f t="shared" si="11"/>
        <v>-188.16499718725606</v>
      </c>
      <c r="J111" s="75">
        <v>45383</v>
      </c>
      <c r="K111" s="76">
        <f t="shared" si="10"/>
        <v>-188.16499718725606</v>
      </c>
      <c r="Q111" s="13"/>
    </row>
    <row r="112" spans="1:17" ht="14.4" x14ac:dyDescent="0.3">
      <c r="A112" s="25">
        <v>45778</v>
      </c>
      <c r="B112" s="68">
        <v>0</v>
      </c>
      <c r="C112" s="69">
        <f t="shared" si="12"/>
        <v>0</v>
      </c>
      <c r="D112" s="70">
        <v>0</v>
      </c>
      <c r="E112" s="71">
        <v>0</v>
      </c>
      <c r="F112" s="72">
        <f>C125+C126*C112+C127*D112</f>
        <v>42.060135515883204</v>
      </c>
      <c r="G112" s="72">
        <f t="shared" si="8"/>
        <v>0</v>
      </c>
      <c r="H112" s="73">
        <f t="shared" si="9"/>
        <v>-42.060135515883204</v>
      </c>
      <c r="I112" s="74">
        <f t="shared" si="11"/>
        <v>-230.22513270313925</v>
      </c>
      <c r="J112" s="75">
        <v>45413</v>
      </c>
      <c r="K112" s="76">
        <f t="shared" si="10"/>
        <v>-230.22513270313925</v>
      </c>
      <c r="Q112" s="13"/>
    </row>
    <row r="113" spans="1:17" ht="14.4" x14ac:dyDescent="0.3">
      <c r="A113" s="25">
        <v>45809</v>
      </c>
      <c r="B113" s="68">
        <v>0</v>
      </c>
      <c r="C113" s="69">
        <f t="shared" si="12"/>
        <v>0</v>
      </c>
      <c r="D113" s="70">
        <v>0</v>
      </c>
      <c r="E113" s="71">
        <v>0</v>
      </c>
      <c r="F113" s="72">
        <f>C125+C126*C113+C127*D113</f>
        <v>42.060135515883204</v>
      </c>
      <c r="G113" s="72">
        <f t="shared" si="8"/>
        <v>0</v>
      </c>
      <c r="H113" s="73">
        <f t="shared" si="9"/>
        <v>-42.060135515883204</v>
      </c>
      <c r="I113" s="74">
        <f t="shared" si="11"/>
        <v>-272.28526821902244</v>
      </c>
      <c r="J113" s="75">
        <v>45444</v>
      </c>
      <c r="K113" s="76">
        <f t="shared" si="10"/>
        <v>-272.28526821902244</v>
      </c>
      <c r="Q113" s="13"/>
    </row>
    <row r="114" spans="1:17" ht="14.4" x14ac:dyDescent="0.3">
      <c r="A114" s="25">
        <v>45839</v>
      </c>
      <c r="B114" s="68">
        <v>0</v>
      </c>
      <c r="C114" s="69">
        <f t="shared" si="12"/>
        <v>0</v>
      </c>
      <c r="D114" s="70">
        <v>0</v>
      </c>
      <c r="E114" s="71">
        <v>0</v>
      </c>
      <c r="F114" s="72">
        <f>C125+C126*C114+C127*D114</f>
        <v>42.060135515883204</v>
      </c>
      <c r="G114" s="72">
        <f t="shared" si="8"/>
        <v>0</v>
      </c>
      <c r="H114" s="73">
        <f t="shared" si="9"/>
        <v>-42.060135515883204</v>
      </c>
      <c r="I114" s="74">
        <f t="shared" si="11"/>
        <v>-314.34540373490563</v>
      </c>
      <c r="J114" s="75">
        <v>45474</v>
      </c>
      <c r="K114" s="76">
        <f t="shared" si="10"/>
        <v>-314.34540373490563</v>
      </c>
      <c r="Q114" s="13"/>
    </row>
    <row r="115" spans="1:17" ht="14.4" x14ac:dyDescent="0.3">
      <c r="A115" s="25">
        <v>45870</v>
      </c>
      <c r="B115" s="68">
        <v>0</v>
      </c>
      <c r="C115" s="69">
        <f t="shared" si="12"/>
        <v>0</v>
      </c>
      <c r="D115" s="70">
        <v>0</v>
      </c>
      <c r="E115" s="71">
        <v>0</v>
      </c>
      <c r="F115" s="72">
        <f>C125+C126*C115+C127*D115</f>
        <v>42.060135515883204</v>
      </c>
      <c r="G115" s="72">
        <f t="shared" si="8"/>
        <v>0</v>
      </c>
      <c r="H115" s="73">
        <f t="shared" si="9"/>
        <v>-42.060135515883204</v>
      </c>
      <c r="I115" s="74">
        <f t="shared" si="11"/>
        <v>-356.40553925078882</v>
      </c>
      <c r="J115" s="75">
        <v>45505</v>
      </c>
      <c r="K115" s="76">
        <f t="shared" si="10"/>
        <v>-356.40553925078882</v>
      </c>
      <c r="Q115" s="13"/>
    </row>
    <row r="116" spans="1:17" ht="14.4" x14ac:dyDescent="0.3">
      <c r="A116" s="25">
        <v>45901</v>
      </c>
      <c r="B116" s="68">
        <v>0</v>
      </c>
      <c r="C116" s="69">
        <f t="shared" si="12"/>
        <v>0</v>
      </c>
      <c r="D116" s="70">
        <v>0</v>
      </c>
      <c r="E116" s="71">
        <v>0</v>
      </c>
      <c r="F116" s="72">
        <f>C125+C126*C116+C127*D116</f>
        <v>42.060135515883204</v>
      </c>
      <c r="G116" s="72">
        <f t="shared" si="8"/>
        <v>0</v>
      </c>
      <c r="H116" s="73">
        <f t="shared" si="9"/>
        <v>-42.060135515883204</v>
      </c>
      <c r="I116" s="74">
        <f t="shared" si="11"/>
        <v>-398.46567476667201</v>
      </c>
      <c r="J116" s="75">
        <v>45536</v>
      </c>
      <c r="K116" s="76">
        <f t="shared" si="10"/>
        <v>-398.46567476667201</v>
      </c>
      <c r="Q116" s="13"/>
    </row>
    <row r="117" spans="1:17" ht="14.4" x14ac:dyDescent="0.3">
      <c r="A117" s="25">
        <v>45931</v>
      </c>
      <c r="B117" s="68">
        <v>0</v>
      </c>
      <c r="C117" s="69">
        <f t="shared" si="12"/>
        <v>0</v>
      </c>
      <c r="D117" s="70">
        <v>0</v>
      </c>
      <c r="E117" s="71">
        <v>0</v>
      </c>
      <c r="F117" s="72">
        <f>C125+C126*C117+C127*D117</f>
        <v>42.060135515883204</v>
      </c>
      <c r="G117" s="72">
        <f t="shared" si="8"/>
        <v>0</v>
      </c>
      <c r="H117" s="73">
        <f t="shared" si="9"/>
        <v>-42.060135515883204</v>
      </c>
      <c r="I117" s="74">
        <f t="shared" si="11"/>
        <v>-440.5258102825552</v>
      </c>
      <c r="J117" s="75">
        <v>45566</v>
      </c>
      <c r="K117" s="76">
        <f t="shared" si="10"/>
        <v>-440.5258102825552</v>
      </c>
      <c r="Q117" s="13"/>
    </row>
    <row r="118" spans="1:17" ht="14.4" x14ac:dyDescent="0.3">
      <c r="A118" s="25">
        <v>45962</v>
      </c>
      <c r="B118" s="68">
        <v>0</v>
      </c>
      <c r="C118" s="69">
        <f>J41</f>
        <v>0</v>
      </c>
      <c r="D118" s="70">
        <v>0</v>
      </c>
      <c r="E118" s="71">
        <v>0</v>
      </c>
      <c r="F118" s="72">
        <f>C125+C126*C118+C127*D118</f>
        <v>42.060135515883204</v>
      </c>
      <c r="G118" s="72">
        <f t="shared" si="8"/>
        <v>0</v>
      </c>
      <c r="H118" s="73">
        <f t="shared" si="9"/>
        <v>-42.060135515883204</v>
      </c>
      <c r="I118" s="74">
        <f t="shared" si="11"/>
        <v>-482.58594579843839</v>
      </c>
      <c r="J118" s="75">
        <v>45597</v>
      </c>
      <c r="K118" s="76">
        <f t="shared" si="10"/>
        <v>-482.58594579843839</v>
      </c>
      <c r="Q118" s="13"/>
    </row>
    <row r="119" spans="1:17" ht="14.4" x14ac:dyDescent="0.3">
      <c r="A119" s="25">
        <v>45992</v>
      </c>
      <c r="B119" s="68">
        <v>0</v>
      </c>
      <c r="C119" s="69">
        <f>J42</f>
        <v>0</v>
      </c>
      <c r="D119" s="70">
        <v>0</v>
      </c>
      <c r="E119" s="71">
        <v>0</v>
      </c>
      <c r="F119" s="72">
        <f>C125+C126*C119+C127*D119</f>
        <v>42.060135515883204</v>
      </c>
      <c r="G119" s="72">
        <f t="shared" si="8"/>
        <v>0</v>
      </c>
      <c r="H119" s="73">
        <f t="shared" si="9"/>
        <v>-42.060135515883204</v>
      </c>
      <c r="I119" s="74">
        <f t="shared" si="11"/>
        <v>-524.64608131432158</v>
      </c>
      <c r="J119" s="75">
        <v>45627</v>
      </c>
      <c r="K119" s="76">
        <f t="shared" si="10"/>
        <v>-524.64608131432158</v>
      </c>
      <c r="Q119" s="13"/>
    </row>
    <row r="120" spans="1:17" ht="14.4" x14ac:dyDescent="0.3">
      <c r="A120" s="77"/>
      <c r="B120" s="78"/>
      <c r="C120" s="79"/>
      <c r="D120" s="80"/>
      <c r="E120" s="81"/>
      <c r="F120" s="50"/>
      <c r="G120" s="50"/>
      <c r="H120" s="49"/>
      <c r="I120" s="82"/>
      <c r="J120" s="83"/>
      <c r="K120" s="84"/>
      <c r="Q120" s="13"/>
    </row>
    <row r="121" spans="1:17" ht="14.4" x14ac:dyDescent="0.3">
      <c r="A121" s="77"/>
      <c r="B121" s="78"/>
      <c r="C121" s="79"/>
      <c r="D121" s="80"/>
      <c r="E121" s="81"/>
      <c r="F121" s="50"/>
      <c r="G121" s="50"/>
      <c r="H121" s="49"/>
      <c r="I121" s="82"/>
      <c r="J121" s="83"/>
      <c r="K121" s="84"/>
      <c r="Q121" s="13"/>
    </row>
    <row r="122" spans="1:17" ht="14.4" x14ac:dyDescent="0.3">
      <c r="A122" s="77"/>
      <c r="B122" s="78"/>
      <c r="C122" s="79"/>
      <c r="D122" s="80"/>
      <c r="E122" s="81"/>
      <c r="F122" s="50"/>
      <c r="G122" s="50"/>
      <c r="H122" s="49"/>
      <c r="I122" s="82"/>
      <c r="J122" s="83"/>
      <c r="K122" s="84"/>
      <c r="Q122" s="13"/>
    </row>
    <row r="123" spans="1:17" ht="15" thickBot="1" x14ac:dyDescent="0.35">
      <c r="A123" s="85" t="s">
        <v>73</v>
      </c>
      <c r="B123" s="86" t="s">
        <v>74</v>
      </c>
      <c r="C123" s="87"/>
      <c r="D123" s="80"/>
      <c r="E123" s="81"/>
      <c r="F123" s="50"/>
      <c r="G123" s="50"/>
      <c r="H123" s="49"/>
      <c r="I123" s="82"/>
      <c r="J123" s="83"/>
      <c r="K123" s="84"/>
      <c r="Q123" s="13"/>
    </row>
    <row r="124" spans="1:17" ht="14.4" x14ac:dyDescent="0.3">
      <c r="A124" s="57"/>
      <c r="B124" s="111"/>
      <c r="C124" s="111" t="s">
        <v>65</v>
      </c>
      <c r="D124" s="80"/>
      <c r="E124" s="81"/>
      <c r="F124" s="50"/>
      <c r="G124" s="50"/>
      <c r="H124" s="49"/>
      <c r="I124" s="82"/>
      <c r="J124" s="83"/>
      <c r="K124" s="84"/>
      <c r="Q124" s="13"/>
    </row>
    <row r="125" spans="1:17" ht="14.4" x14ac:dyDescent="0.3">
      <c r="B125" t="s">
        <v>59</v>
      </c>
      <c r="C125">
        <v>42.060135515883204</v>
      </c>
      <c r="D125" s="80"/>
      <c r="E125" s="81"/>
      <c r="F125" s="50"/>
      <c r="G125" s="50"/>
      <c r="H125" s="49"/>
      <c r="I125" s="82"/>
      <c r="J125" s="83"/>
      <c r="K125" s="84"/>
      <c r="Q125" s="13"/>
    </row>
    <row r="126" spans="1:17" ht="14.4" x14ac:dyDescent="0.3">
      <c r="A126" s="77"/>
      <c r="B126" t="s">
        <v>15</v>
      </c>
      <c r="C126">
        <v>0.1071207264716303</v>
      </c>
      <c r="D126" s="80"/>
      <c r="E126" s="81"/>
      <c r="F126" s="50"/>
      <c r="G126" s="50"/>
      <c r="H126" s="49"/>
      <c r="I126" s="82"/>
      <c r="J126" s="83"/>
      <c r="K126" s="84"/>
      <c r="Q126" s="13"/>
    </row>
    <row r="127" spans="1:17" ht="15" thickBot="1" x14ac:dyDescent="0.35">
      <c r="A127" s="77"/>
      <c r="B127" s="110" t="s">
        <v>16</v>
      </c>
      <c r="C127" s="110">
        <v>0.27405232786711198</v>
      </c>
      <c r="D127" s="80"/>
      <c r="E127" s="81"/>
      <c r="F127" s="50"/>
      <c r="G127" s="50"/>
      <c r="H127" s="49"/>
      <c r="I127" s="82"/>
      <c r="J127" s="83"/>
      <c r="K127" s="84"/>
      <c r="Q127" s="13"/>
    </row>
    <row r="128" spans="1:17" ht="14.4" x14ac:dyDescent="0.3">
      <c r="A128" s="77"/>
      <c r="B128" s="78"/>
      <c r="C128" s="79"/>
      <c r="D128" s="80"/>
      <c r="E128" s="81"/>
      <c r="F128" s="50"/>
      <c r="G128" s="50"/>
      <c r="H128" s="49"/>
      <c r="I128" s="82"/>
      <c r="J128" s="83"/>
      <c r="K128" s="84"/>
      <c r="Q128" s="13"/>
    </row>
    <row r="129" spans="1:17" ht="14.4" x14ac:dyDescent="0.3">
      <c r="A129" s="77"/>
      <c r="B129" s="78"/>
      <c r="C129" s="79"/>
      <c r="D129" s="80"/>
      <c r="E129" s="81"/>
      <c r="F129" s="50"/>
      <c r="G129" s="50"/>
      <c r="H129" s="49"/>
      <c r="I129" s="82"/>
      <c r="J129" s="83"/>
      <c r="K129" s="84"/>
      <c r="Q129" s="13"/>
    </row>
    <row r="130" spans="1:17" ht="14.4" x14ac:dyDescent="0.3">
      <c r="A130" s="77"/>
      <c r="B130" s="78"/>
      <c r="C130" s="79"/>
      <c r="D130" s="80"/>
      <c r="E130" s="81"/>
      <c r="F130" s="50"/>
      <c r="G130" s="50"/>
      <c r="H130" s="49"/>
      <c r="I130" s="82"/>
      <c r="J130" s="83"/>
      <c r="K130" s="84"/>
      <c r="Q130" s="13"/>
    </row>
    <row r="131" spans="1:17" ht="14.4" x14ac:dyDescent="0.3">
      <c r="A131" s="77"/>
      <c r="B131" s="78"/>
      <c r="C131" s="79"/>
      <c r="D131" s="80"/>
      <c r="E131" s="81"/>
      <c r="F131" s="50"/>
      <c r="G131" s="50"/>
      <c r="H131" s="49"/>
      <c r="I131" s="82"/>
      <c r="J131" s="83"/>
      <c r="K131" s="84"/>
      <c r="Q131" s="13"/>
    </row>
    <row r="132" spans="1:17" ht="14.4" x14ac:dyDescent="0.3">
      <c r="A132" s="77"/>
      <c r="B132" s="78"/>
      <c r="C132" s="79"/>
      <c r="D132" s="80"/>
      <c r="E132" s="81"/>
      <c r="F132" s="50"/>
      <c r="G132" s="50"/>
      <c r="H132" s="49"/>
      <c r="I132" s="82"/>
      <c r="J132" s="83"/>
      <c r="K132" s="84"/>
      <c r="Q132" s="13"/>
    </row>
    <row r="133" spans="1:17" ht="14.4" x14ac:dyDescent="0.3">
      <c r="A133" s="77"/>
      <c r="B133" s="78"/>
      <c r="C133" s="79"/>
      <c r="D133" s="80"/>
      <c r="E133" s="81"/>
      <c r="F133" s="50"/>
      <c r="G133" s="50"/>
      <c r="H133" s="49"/>
      <c r="I133" s="82"/>
      <c r="J133" s="83"/>
      <c r="K133" s="84"/>
      <c r="Q133" s="13"/>
    </row>
    <row r="134" spans="1:17" ht="14.4" x14ac:dyDescent="0.3">
      <c r="A134" s="77"/>
      <c r="B134" s="78"/>
      <c r="C134" s="79"/>
      <c r="D134" s="80"/>
      <c r="E134" s="81"/>
      <c r="F134" s="50"/>
      <c r="G134" s="50"/>
      <c r="H134" s="49"/>
      <c r="I134" s="82"/>
      <c r="J134" s="83"/>
      <c r="K134" s="84"/>
      <c r="Q134" s="13"/>
    </row>
    <row r="135" spans="1:17" ht="14.4" x14ac:dyDescent="0.3">
      <c r="A135" s="77"/>
      <c r="B135" s="78"/>
      <c r="C135" s="79"/>
      <c r="D135" s="80"/>
      <c r="E135" s="81"/>
      <c r="F135" s="50"/>
      <c r="G135" s="50"/>
      <c r="H135" s="49"/>
      <c r="I135" s="82"/>
      <c r="J135" s="83"/>
      <c r="K135" s="84"/>
      <c r="Q135" s="13"/>
    </row>
    <row r="136" spans="1:17" ht="14.4" x14ac:dyDescent="0.3">
      <c r="A136" s="77"/>
      <c r="B136" s="78"/>
      <c r="C136" s="79"/>
      <c r="D136" s="80"/>
      <c r="E136" s="81"/>
      <c r="F136" s="50"/>
      <c r="G136" s="50"/>
      <c r="H136" s="49"/>
      <c r="I136" s="82"/>
      <c r="J136" s="83"/>
      <c r="K136" s="84"/>
      <c r="Q136" s="13"/>
    </row>
    <row r="137" spans="1:17" ht="14.4" x14ac:dyDescent="0.3">
      <c r="A137" s="77"/>
      <c r="B137" s="78"/>
      <c r="C137" s="79"/>
      <c r="D137" s="80"/>
      <c r="E137" s="81"/>
      <c r="F137" s="50"/>
      <c r="G137" s="50"/>
      <c r="H137" s="49"/>
      <c r="I137" s="82"/>
      <c r="J137" s="83"/>
      <c r="K137" s="84"/>
      <c r="Q137" s="13"/>
    </row>
    <row r="138" spans="1:17" ht="14.4" x14ac:dyDescent="0.3">
      <c r="A138" s="77"/>
      <c r="B138" s="78"/>
      <c r="C138" s="79"/>
      <c r="D138" s="80"/>
      <c r="E138" s="81"/>
      <c r="F138" s="50"/>
      <c r="G138" s="50"/>
      <c r="H138" s="49"/>
      <c r="I138" s="82"/>
      <c r="J138" s="83"/>
      <c r="K138" s="84"/>
      <c r="Q138" s="13"/>
    </row>
    <row r="139" spans="1:17" ht="14.4" x14ac:dyDescent="0.3">
      <c r="A139" s="77"/>
      <c r="B139" s="78"/>
      <c r="C139" s="79"/>
      <c r="D139" s="80"/>
      <c r="E139" s="81"/>
      <c r="F139" s="50"/>
      <c r="G139" s="50"/>
      <c r="H139" s="49"/>
      <c r="I139" s="82"/>
      <c r="J139" s="83"/>
      <c r="K139" s="84"/>
      <c r="Q139" s="13"/>
    </row>
    <row r="140" spans="1:17" ht="14.4" x14ac:dyDescent="0.3">
      <c r="A140" s="77"/>
      <c r="B140" s="78"/>
      <c r="C140" s="79"/>
      <c r="D140" s="80"/>
      <c r="E140" s="81"/>
      <c r="F140" s="50"/>
      <c r="G140" s="50"/>
      <c r="H140" s="49"/>
      <c r="I140" s="82"/>
      <c r="J140" s="83"/>
      <c r="K140" s="84"/>
      <c r="Q140" s="13"/>
    </row>
    <row r="141" spans="1:17" ht="14.4" x14ac:dyDescent="0.3">
      <c r="A141" s="77"/>
      <c r="B141" s="78"/>
      <c r="C141" s="79"/>
      <c r="D141" s="80"/>
      <c r="E141" s="81"/>
      <c r="F141" s="50"/>
      <c r="G141" s="50"/>
      <c r="H141" s="49"/>
      <c r="I141" s="82"/>
      <c r="J141" s="83"/>
      <c r="K141" s="84"/>
      <c r="Q141" s="13"/>
    </row>
    <row r="142" spans="1:17" ht="14.4" x14ac:dyDescent="0.3">
      <c r="A142" s="77"/>
      <c r="B142" s="78"/>
      <c r="C142" s="79"/>
      <c r="D142" s="80"/>
      <c r="E142" s="81"/>
      <c r="F142" s="50"/>
      <c r="G142" s="50"/>
      <c r="H142" s="49"/>
      <c r="I142" s="82"/>
      <c r="J142" s="83"/>
      <c r="K142" s="84"/>
      <c r="Q142" s="13"/>
    </row>
    <row r="143" spans="1:17" ht="14.4" x14ac:dyDescent="0.3">
      <c r="A143" s="77"/>
      <c r="B143" s="78"/>
      <c r="C143" s="79"/>
      <c r="D143" s="80"/>
      <c r="E143" s="81"/>
      <c r="F143" s="50"/>
      <c r="G143" s="50"/>
      <c r="H143" s="49"/>
      <c r="I143" s="82"/>
      <c r="J143" s="83"/>
      <c r="K143" s="84"/>
      <c r="Q143" s="13"/>
    </row>
    <row r="144" spans="1:17" x14ac:dyDescent="0.25">
      <c r="A144" s="3"/>
      <c r="P144" s="61"/>
      <c r="Q144" s="13"/>
    </row>
    <row r="145" spans="1:17" ht="24.6" x14ac:dyDescent="0.4">
      <c r="A145" s="51" t="s">
        <v>30</v>
      </c>
      <c r="B145" s="52"/>
      <c r="C145" s="52"/>
      <c r="D145" s="52"/>
      <c r="E145" s="52"/>
      <c r="F145" s="53"/>
      <c r="G145" s="53"/>
      <c r="H145" s="53"/>
      <c r="I145" s="53"/>
      <c r="J145" s="53"/>
      <c r="K145" s="53"/>
      <c r="L145" s="53"/>
      <c r="M145" s="53"/>
      <c r="N145" s="53"/>
      <c r="O145" s="53"/>
      <c r="P145" s="53"/>
      <c r="Q145" s="54"/>
    </row>
    <row r="146" spans="1:17" x14ac:dyDescent="0.25">
      <c r="A146" s="3"/>
      <c r="Q146" s="13"/>
    </row>
    <row r="147" spans="1:17" ht="55.2" x14ac:dyDescent="0.25">
      <c r="A147" s="55" t="s">
        <v>31</v>
      </c>
      <c r="B147" s="10" t="s">
        <v>17</v>
      </c>
      <c r="C147" s="8" t="s">
        <v>32</v>
      </c>
      <c r="F147" s="56"/>
      <c r="G147" s="56"/>
      <c r="H147" s="56"/>
      <c r="I147" s="56"/>
      <c r="Q147" s="13"/>
    </row>
    <row r="148" spans="1:17" x14ac:dyDescent="0.25">
      <c r="A148" s="25">
        <v>45292</v>
      </c>
      <c r="B148" s="12"/>
      <c r="C148" s="40">
        <v>98.07</v>
      </c>
      <c r="F148" s="57"/>
      <c r="G148" s="57"/>
      <c r="H148" s="57"/>
      <c r="I148" s="57"/>
      <c r="Q148" s="13"/>
    </row>
    <row r="149" spans="1:17" x14ac:dyDescent="0.25">
      <c r="A149" s="25">
        <v>45323</v>
      </c>
      <c r="B149" s="12"/>
      <c r="C149" s="40">
        <v>118.56</v>
      </c>
      <c r="F149" s="57"/>
      <c r="G149" s="57"/>
      <c r="H149" s="57"/>
      <c r="I149" s="57"/>
      <c r="Q149" s="13"/>
    </row>
    <row r="150" spans="1:17" x14ac:dyDescent="0.25">
      <c r="A150" s="25">
        <v>45352</v>
      </c>
      <c r="B150" s="12"/>
      <c r="C150" s="40">
        <v>82.21</v>
      </c>
      <c r="F150" s="57"/>
      <c r="G150" s="57"/>
      <c r="H150" s="57"/>
      <c r="I150" s="57"/>
      <c r="Q150" s="13"/>
    </row>
    <row r="151" spans="1:17" x14ac:dyDescent="0.25">
      <c r="A151" s="25">
        <v>45383</v>
      </c>
      <c r="B151" s="12"/>
      <c r="C151" s="40">
        <v>28.32</v>
      </c>
      <c r="F151" s="57"/>
      <c r="G151" s="57"/>
      <c r="H151" s="57"/>
      <c r="I151" s="57"/>
      <c r="Q151" s="13"/>
    </row>
    <row r="152" spans="1:17" x14ac:dyDescent="0.25">
      <c r="A152" s="25">
        <v>45413</v>
      </c>
      <c r="B152" s="12"/>
      <c r="C152" s="40">
        <v>22.56</v>
      </c>
      <c r="F152" s="57"/>
      <c r="G152" s="57"/>
      <c r="H152" s="57"/>
      <c r="I152" s="57"/>
      <c r="Q152" s="13"/>
    </row>
    <row r="153" spans="1:17" x14ac:dyDescent="0.25">
      <c r="A153" s="25">
        <v>45444</v>
      </c>
      <c r="B153" s="12"/>
      <c r="C153" s="40">
        <v>0.48</v>
      </c>
      <c r="F153" s="57"/>
      <c r="G153" s="57"/>
      <c r="H153" s="57"/>
      <c r="I153" s="57"/>
      <c r="Q153" s="13"/>
    </row>
    <row r="154" spans="1:17" x14ac:dyDescent="0.25">
      <c r="A154" s="25">
        <v>45474</v>
      </c>
      <c r="B154" s="12"/>
      <c r="C154" s="40">
        <v>0.48</v>
      </c>
      <c r="F154" s="57"/>
      <c r="G154" s="57"/>
      <c r="H154" s="57"/>
      <c r="I154" s="57"/>
      <c r="Q154" s="13"/>
    </row>
    <row r="155" spans="1:17" x14ac:dyDescent="0.25">
      <c r="A155" s="25">
        <v>45505</v>
      </c>
      <c r="B155" s="12"/>
      <c r="C155" s="40">
        <v>0.48</v>
      </c>
      <c r="F155" s="57"/>
      <c r="G155" s="57"/>
      <c r="H155" s="57"/>
      <c r="I155" s="57"/>
      <c r="Q155" s="13"/>
    </row>
    <row r="156" spans="1:17" x14ac:dyDescent="0.25">
      <c r="A156" s="25">
        <v>45536</v>
      </c>
      <c r="B156" s="12"/>
      <c r="C156" s="40">
        <v>0.96</v>
      </c>
      <c r="F156" s="57"/>
      <c r="G156" s="57"/>
      <c r="H156" s="57"/>
      <c r="I156" s="57"/>
      <c r="Q156" s="13"/>
    </row>
    <row r="157" spans="1:17" x14ac:dyDescent="0.25">
      <c r="A157" s="25">
        <v>45566</v>
      </c>
      <c r="B157" s="12"/>
      <c r="C157" s="40">
        <v>3.36</v>
      </c>
      <c r="F157" s="57"/>
      <c r="G157" s="57"/>
      <c r="H157" s="57"/>
      <c r="I157" s="57"/>
      <c r="Q157" s="13"/>
    </row>
    <row r="158" spans="1:17" x14ac:dyDescent="0.25">
      <c r="A158" s="25">
        <v>45597</v>
      </c>
      <c r="B158" s="12"/>
      <c r="C158" s="40">
        <v>86.59</v>
      </c>
      <c r="F158" s="57"/>
      <c r="G158" s="57"/>
      <c r="H158" s="57"/>
      <c r="I158" s="57"/>
      <c r="Q158" s="13"/>
    </row>
    <row r="159" spans="1:17" x14ac:dyDescent="0.25">
      <c r="A159" s="25">
        <v>45627</v>
      </c>
      <c r="B159" s="12"/>
      <c r="C159" s="40">
        <v>39.33</v>
      </c>
      <c r="F159" s="57"/>
      <c r="G159" s="57"/>
      <c r="H159" s="57"/>
      <c r="I159" s="57"/>
      <c r="Q159" s="13"/>
    </row>
    <row r="160" spans="1:17" x14ac:dyDescent="0.25">
      <c r="A160" s="3"/>
      <c r="Q160" s="13"/>
    </row>
    <row r="161" spans="1:17" x14ac:dyDescent="0.25">
      <c r="A161" s="3"/>
      <c r="Q161" s="13"/>
    </row>
    <row r="162" spans="1:17" x14ac:dyDescent="0.25">
      <c r="A162" s="3"/>
      <c r="Q162" s="13"/>
    </row>
    <row r="163" spans="1:17" x14ac:dyDescent="0.25">
      <c r="A163" s="3"/>
      <c r="Q163" s="13"/>
    </row>
    <row r="164" spans="1:17" x14ac:dyDescent="0.25">
      <c r="A164" s="3"/>
      <c r="Q164" s="13"/>
    </row>
    <row r="165" spans="1:17" ht="27.6" x14ac:dyDescent="0.25">
      <c r="A165" s="55" t="s">
        <v>31</v>
      </c>
      <c r="B165" s="9" t="s">
        <v>15</v>
      </c>
      <c r="C165" s="8" t="s">
        <v>32</v>
      </c>
      <c r="F165" s="56"/>
      <c r="G165" s="56"/>
      <c r="H165" s="56"/>
      <c r="I165" s="56"/>
      <c r="Q165" s="13"/>
    </row>
    <row r="166" spans="1:17" x14ac:dyDescent="0.25">
      <c r="A166" s="25">
        <v>45292</v>
      </c>
      <c r="B166" s="30">
        <v>223</v>
      </c>
      <c r="C166" s="40">
        <v>98.07</v>
      </c>
      <c r="F166" s="57"/>
      <c r="G166" s="57"/>
      <c r="H166" s="57"/>
      <c r="I166" s="57"/>
      <c r="Q166" s="13"/>
    </row>
    <row r="167" spans="1:17" x14ac:dyDescent="0.25">
      <c r="A167" s="25">
        <v>45323</v>
      </c>
      <c r="B167" s="30">
        <v>151</v>
      </c>
      <c r="C167" s="40">
        <v>118.56</v>
      </c>
      <c r="F167" s="57"/>
      <c r="G167" s="57"/>
      <c r="H167" s="57"/>
      <c r="I167" s="57"/>
      <c r="Q167" s="13"/>
    </row>
    <row r="168" spans="1:17" x14ac:dyDescent="0.25">
      <c r="A168" s="25">
        <v>45352</v>
      </c>
      <c r="B168" s="30">
        <v>123</v>
      </c>
      <c r="C168" s="40">
        <v>82.21</v>
      </c>
      <c r="F168" s="57"/>
      <c r="G168" s="57"/>
      <c r="H168" s="57"/>
      <c r="I168" s="57"/>
      <c r="Q168" s="13"/>
    </row>
    <row r="169" spans="1:17" x14ac:dyDescent="0.25">
      <c r="A169" s="25">
        <v>45383</v>
      </c>
      <c r="B169" s="30">
        <v>0</v>
      </c>
      <c r="C169" s="40">
        <v>28.32</v>
      </c>
      <c r="F169" s="57"/>
      <c r="G169" s="57"/>
      <c r="H169" s="57"/>
      <c r="I169" s="57"/>
      <c r="Q169" s="13"/>
    </row>
    <row r="170" spans="1:17" x14ac:dyDescent="0.25">
      <c r="A170" s="25">
        <v>45413</v>
      </c>
      <c r="B170" s="30">
        <v>0</v>
      </c>
      <c r="C170" s="40">
        <v>22.56</v>
      </c>
      <c r="F170" s="57"/>
      <c r="G170" s="57"/>
      <c r="H170" s="57"/>
      <c r="I170" s="57"/>
      <c r="Q170" s="13"/>
    </row>
    <row r="171" spans="1:17" x14ac:dyDescent="0.25">
      <c r="A171" s="25">
        <v>45444</v>
      </c>
      <c r="B171" s="30">
        <v>0</v>
      </c>
      <c r="C171" s="40">
        <v>0.48</v>
      </c>
      <c r="F171" s="57"/>
      <c r="G171" s="57"/>
      <c r="H171" s="57"/>
      <c r="I171" s="57"/>
      <c r="Q171" s="13"/>
    </row>
    <row r="172" spans="1:17" x14ac:dyDescent="0.25">
      <c r="A172" s="25">
        <v>45474</v>
      </c>
      <c r="B172" s="30">
        <v>0</v>
      </c>
      <c r="C172" s="40">
        <v>0.48</v>
      </c>
      <c r="F172" s="57"/>
      <c r="G172" s="57"/>
      <c r="H172" s="57"/>
      <c r="I172" s="57"/>
      <c r="Q172" s="13"/>
    </row>
    <row r="173" spans="1:17" x14ac:dyDescent="0.25">
      <c r="A173" s="25">
        <v>45505</v>
      </c>
      <c r="B173" s="30">
        <v>0</v>
      </c>
      <c r="C173" s="40">
        <v>0.48</v>
      </c>
      <c r="F173" s="57"/>
      <c r="G173" s="57"/>
      <c r="H173" s="57"/>
      <c r="I173" s="57"/>
      <c r="Q173" s="13"/>
    </row>
    <row r="174" spans="1:17" x14ac:dyDescent="0.25">
      <c r="A174" s="25">
        <v>45536</v>
      </c>
      <c r="B174" s="30">
        <v>0</v>
      </c>
      <c r="C174" s="40">
        <v>0.96</v>
      </c>
      <c r="F174" s="57"/>
      <c r="G174" s="57"/>
      <c r="H174" s="57"/>
      <c r="I174" s="57"/>
      <c r="Q174" s="13"/>
    </row>
    <row r="175" spans="1:17" x14ac:dyDescent="0.25">
      <c r="A175" s="25">
        <v>45566</v>
      </c>
      <c r="B175" s="30">
        <v>0</v>
      </c>
      <c r="C175" s="40">
        <v>3.36</v>
      </c>
      <c r="F175" s="57"/>
      <c r="G175" s="57"/>
      <c r="H175" s="57"/>
      <c r="I175" s="57"/>
      <c r="Q175" s="13"/>
    </row>
    <row r="176" spans="1:17" x14ac:dyDescent="0.25">
      <c r="A176" s="25">
        <v>45597</v>
      </c>
      <c r="B176" s="30">
        <v>105</v>
      </c>
      <c r="C176" s="40">
        <v>86.59</v>
      </c>
      <c r="F176" s="57"/>
      <c r="G176" s="57"/>
      <c r="H176" s="57"/>
      <c r="I176" s="57"/>
      <c r="Q176" s="13"/>
    </row>
    <row r="177" spans="1:17" x14ac:dyDescent="0.25">
      <c r="A177" s="25">
        <v>45627</v>
      </c>
      <c r="B177" s="30">
        <v>181</v>
      </c>
      <c r="C177" s="40">
        <v>39.33</v>
      </c>
      <c r="F177" s="57"/>
      <c r="G177" s="57"/>
      <c r="H177" s="57"/>
      <c r="I177" s="57"/>
      <c r="Q177" s="13"/>
    </row>
    <row r="178" spans="1:17" x14ac:dyDescent="0.25">
      <c r="A178" s="58"/>
      <c r="B178" s="59"/>
      <c r="C178" s="57"/>
      <c r="E178" s="85" t="s">
        <v>46</v>
      </c>
      <c r="F178" s="86" t="s">
        <v>47</v>
      </c>
      <c r="G178" s="87"/>
      <c r="H178" s="88"/>
      <c r="I178" s="57"/>
      <c r="Q178" s="13"/>
    </row>
    <row r="179" spans="1:17" ht="27.6" x14ac:dyDescent="0.25">
      <c r="A179" s="55" t="s">
        <v>31</v>
      </c>
      <c r="B179" s="9" t="s">
        <v>16</v>
      </c>
      <c r="C179" s="8" t="s">
        <v>32</v>
      </c>
      <c r="F179" s="57"/>
      <c r="G179" s="57"/>
      <c r="H179" s="57"/>
      <c r="I179" s="57"/>
      <c r="Q179" s="13"/>
    </row>
    <row r="180" spans="1:17" x14ac:dyDescent="0.25">
      <c r="A180" s="25">
        <v>45292</v>
      </c>
      <c r="B180" s="30">
        <v>0</v>
      </c>
      <c r="C180" s="40">
        <v>98.07</v>
      </c>
      <c r="F180" s="57"/>
      <c r="G180" s="57"/>
      <c r="H180" s="57"/>
      <c r="I180" s="57"/>
      <c r="Q180" s="13"/>
    </row>
    <row r="181" spans="1:17" x14ac:dyDescent="0.25">
      <c r="A181" s="25">
        <v>45323</v>
      </c>
      <c r="B181" s="30">
        <v>0</v>
      </c>
      <c r="C181" s="40">
        <v>118.56</v>
      </c>
      <c r="F181" s="57"/>
      <c r="G181" s="57"/>
      <c r="H181" s="57"/>
      <c r="I181" s="57"/>
      <c r="Q181" s="13"/>
    </row>
    <row r="182" spans="1:17" x14ac:dyDescent="0.25">
      <c r="A182" s="25">
        <v>45352</v>
      </c>
      <c r="B182" s="30">
        <v>0</v>
      </c>
      <c r="C182" s="40">
        <v>82.21</v>
      </c>
      <c r="F182" s="57"/>
      <c r="G182" s="57"/>
      <c r="H182" s="57"/>
      <c r="I182" s="57"/>
      <c r="Q182" s="13"/>
    </row>
    <row r="183" spans="1:17" x14ac:dyDescent="0.25">
      <c r="A183" s="25">
        <v>45383</v>
      </c>
      <c r="B183" s="30">
        <v>9</v>
      </c>
      <c r="C183" s="40">
        <v>28.32</v>
      </c>
      <c r="F183" s="57"/>
      <c r="G183" s="57"/>
      <c r="H183" s="57"/>
      <c r="I183" s="57"/>
      <c r="Q183" s="13"/>
    </row>
    <row r="184" spans="1:17" x14ac:dyDescent="0.25">
      <c r="A184" s="25">
        <v>45413</v>
      </c>
      <c r="B184" s="30">
        <v>12</v>
      </c>
      <c r="C184" s="40">
        <v>22.56</v>
      </c>
      <c r="F184" s="57"/>
      <c r="G184" s="57"/>
      <c r="H184" s="57"/>
      <c r="I184" s="57"/>
      <c r="Q184" s="13"/>
    </row>
    <row r="185" spans="1:17" x14ac:dyDescent="0.25">
      <c r="A185" s="25">
        <v>45444</v>
      </c>
      <c r="B185" s="30">
        <v>216</v>
      </c>
      <c r="C185" s="40">
        <v>0.48</v>
      </c>
      <c r="F185" s="57"/>
      <c r="G185" s="57"/>
      <c r="H185" s="57"/>
      <c r="I185" s="57"/>
      <c r="Q185" s="13"/>
    </row>
    <row r="186" spans="1:17" x14ac:dyDescent="0.25">
      <c r="A186" s="25">
        <v>45474</v>
      </c>
      <c r="B186" s="30">
        <v>276</v>
      </c>
      <c r="C186" s="40">
        <v>0.48</v>
      </c>
      <c r="F186" s="57"/>
      <c r="G186" s="57"/>
      <c r="H186" s="57"/>
      <c r="I186" s="57"/>
      <c r="Q186" s="13"/>
    </row>
    <row r="187" spans="1:17" x14ac:dyDescent="0.25">
      <c r="A187" s="25">
        <v>45505</v>
      </c>
      <c r="B187" s="30">
        <v>235</v>
      </c>
      <c r="C187" s="40">
        <v>0.48</v>
      </c>
      <c r="F187" s="57"/>
      <c r="G187" s="57"/>
      <c r="H187" s="57"/>
      <c r="I187" s="57"/>
      <c r="Q187" s="13"/>
    </row>
    <row r="188" spans="1:17" x14ac:dyDescent="0.25">
      <c r="A188" s="25">
        <v>45536</v>
      </c>
      <c r="B188" s="30">
        <v>90</v>
      </c>
      <c r="C188" s="40">
        <v>0.96</v>
      </c>
      <c r="F188" s="57"/>
      <c r="G188" s="57"/>
      <c r="H188" s="57"/>
      <c r="I188" s="57"/>
      <c r="Q188" s="13"/>
    </row>
    <row r="189" spans="1:17" x14ac:dyDescent="0.25">
      <c r="A189" s="25">
        <v>45566</v>
      </c>
      <c r="B189" s="30">
        <v>19</v>
      </c>
      <c r="C189" s="40">
        <v>3.36</v>
      </c>
      <c r="F189" s="57"/>
      <c r="G189" s="57"/>
      <c r="H189" s="57"/>
      <c r="I189" s="57"/>
      <c r="Q189" s="13"/>
    </row>
    <row r="190" spans="1:17" x14ac:dyDescent="0.25">
      <c r="A190" s="25">
        <v>45597</v>
      </c>
      <c r="B190" s="30">
        <v>0</v>
      </c>
      <c r="C190" s="40">
        <v>86.59</v>
      </c>
      <c r="F190" s="57"/>
      <c r="G190" s="57"/>
      <c r="H190" s="57"/>
      <c r="I190" s="57"/>
      <c r="Q190" s="13"/>
    </row>
    <row r="191" spans="1:17" x14ac:dyDescent="0.25">
      <c r="A191" s="25">
        <v>45627</v>
      </c>
      <c r="B191" s="30">
        <v>0</v>
      </c>
      <c r="C191" s="40">
        <v>39.33</v>
      </c>
      <c r="F191" s="57"/>
      <c r="G191" s="57"/>
      <c r="H191" s="57"/>
      <c r="I191" s="57"/>
      <c r="Q191" s="13"/>
    </row>
    <row r="192" spans="1:17" x14ac:dyDescent="0.25">
      <c r="A192" s="58"/>
      <c r="B192" s="59"/>
      <c r="C192" s="59"/>
      <c r="D192" s="59"/>
      <c r="E192" s="57"/>
      <c r="F192" s="57"/>
      <c r="G192" s="57"/>
      <c r="H192" s="57"/>
      <c r="I192" s="57"/>
      <c r="Q192" s="13"/>
    </row>
    <row r="193" spans="1:17" x14ac:dyDescent="0.25">
      <c r="A193" s="58"/>
      <c r="B193" s="59"/>
      <c r="C193" s="59"/>
      <c r="D193" s="59"/>
      <c r="E193" s="57"/>
      <c r="F193" s="57"/>
      <c r="G193" s="57"/>
      <c r="H193" s="57"/>
      <c r="I193" s="57"/>
      <c r="Q193" s="13"/>
    </row>
    <row r="194" spans="1:17" x14ac:dyDescent="0.25">
      <c r="A194" s="58"/>
      <c r="B194" s="59"/>
      <c r="C194" s="59"/>
      <c r="D194" s="59"/>
      <c r="E194" s="57"/>
      <c r="F194" s="57"/>
      <c r="G194" s="57"/>
      <c r="H194" s="57"/>
      <c r="I194" s="57"/>
      <c r="Q194" s="13"/>
    </row>
    <row r="195" spans="1:17" x14ac:dyDescent="0.25">
      <c r="A195" s="58"/>
      <c r="B195" s="59"/>
      <c r="C195" s="59"/>
      <c r="D195" s="59"/>
      <c r="E195" s="57"/>
      <c r="F195" s="57"/>
      <c r="G195" s="57"/>
      <c r="H195" s="57"/>
      <c r="I195" s="57"/>
      <c r="Q195" s="13"/>
    </row>
    <row r="196" spans="1:17" x14ac:dyDescent="0.25">
      <c r="A196" s="58"/>
      <c r="B196" s="59"/>
      <c r="C196" s="59"/>
      <c r="D196" s="59"/>
      <c r="E196" s="57"/>
      <c r="F196" s="57"/>
      <c r="G196" s="57"/>
      <c r="H196" s="57"/>
      <c r="I196" s="57"/>
      <c r="Q196" s="13"/>
    </row>
    <row r="197" spans="1:17" x14ac:dyDescent="0.25">
      <c r="A197" s="58"/>
      <c r="B197" s="59"/>
      <c r="C197" s="59"/>
      <c r="D197" s="59"/>
      <c r="E197" s="57"/>
      <c r="F197" s="57"/>
      <c r="G197" s="57"/>
      <c r="H197" s="57"/>
      <c r="I197" s="57"/>
      <c r="Q197" s="13"/>
    </row>
    <row r="198" spans="1:17" x14ac:dyDescent="0.25">
      <c r="A198" s="3" t="s">
        <v>33</v>
      </c>
      <c r="Q198" s="13"/>
    </row>
    <row r="199" spans="1:17" ht="55.2" x14ac:dyDescent="0.25">
      <c r="A199" s="55" t="s">
        <v>31</v>
      </c>
      <c r="B199" s="10" t="s">
        <v>17</v>
      </c>
      <c r="C199" s="9" t="s">
        <v>15</v>
      </c>
      <c r="D199" s="9" t="s">
        <v>16</v>
      </c>
      <c r="E199" s="8" t="s">
        <v>34</v>
      </c>
      <c r="F199" s="8" t="s">
        <v>35</v>
      </c>
      <c r="G199" s="60" t="s">
        <v>25</v>
      </c>
      <c r="H199" s="60" t="s">
        <v>26</v>
      </c>
      <c r="I199" s="60" t="s">
        <v>27</v>
      </c>
      <c r="J199" s="61"/>
      <c r="K199" s="61"/>
      <c r="M199" s="61"/>
      <c r="Q199" s="13"/>
    </row>
    <row r="200" spans="1:17" ht="14.4" x14ac:dyDescent="0.3">
      <c r="A200" s="25">
        <v>45292</v>
      </c>
      <c r="B200" s="89"/>
      <c r="C200" s="30">
        <v>223</v>
      </c>
      <c r="D200" s="30">
        <v>0</v>
      </c>
      <c r="E200" s="40">
        <v>98.07</v>
      </c>
      <c r="F200" s="62"/>
      <c r="G200" s="63"/>
      <c r="H200" s="63"/>
      <c r="I200" s="64"/>
      <c r="Q200" s="13"/>
    </row>
    <row r="201" spans="1:17" ht="14.4" x14ac:dyDescent="0.3">
      <c r="A201" s="25">
        <v>45323</v>
      </c>
      <c r="B201" s="89"/>
      <c r="C201" s="30">
        <v>151</v>
      </c>
      <c r="D201" s="30">
        <v>0</v>
      </c>
      <c r="E201" s="40">
        <v>118.56</v>
      </c>
      <c r="F201" s="62"/>
      <c r="G201" s="65"/>
      <c r="H201" s="65"/>
      <c r="I201" s="64"/>
      <c r="Q201" s="13"/>
    </row>
    <row r="202" spans="1:17" ht="15" customHeight="1" x14ac:dyDescent="0.3">
      <c r="A202" s="25">
        <v>45352</v>
      </c>
      <c r="B202" s="89"/>
      <c r="C202" s="30">
        <v>123</v>
      </c>
      <c r="D202" s="30">
        <v>0</v>
      </c>
      <c r="E202" s="40">
        <v>82.21</v>
      </c>
      <c r="F202" s="62"/>
      <c r="G202" s="65"/>
      <c r="H202" s="65"/>
      <c r="I202" s="64"/>
      <c r="Q202" s="13"/>
    </row>
    <row r="203" spans="1:17" ht="14.25" customHeight="1" x14ac:dyDescent="0.25">
      <c r="A203" s="25">
        <v>45383</v>
      </c>
      <c r="B203" s="89"/>
      <c r="C203" s="30">
        <v>0</v>
      </c>
      <c r="D203" s="30">
        <v>9</v>
      </c>
      <c r="E203" s="40">
        <v>28.32</v>
      </c>
      <c r="F203" s="62"/>
      <c r="G203" s="62"/>
      <c r="H203" s="62"/>
      <c r="I203" s="64"/>
      <c r="Q203" s="13"/>
    </row>
    <row r="204" spans="1:17" ht="14.25" customHeight="1" x14ac:dyDescent="0.25">
      <c r="A204" s="25">
        <v>45413</v>
      </c>
      <c r="B204" s="89"/>
      <c r="C204" s="30">
        <v>0</v>
      </c>
      <c r="D204" s="30">
        <v>12</v>
      </c>
      <c r="E204" s="40">
        <v>22.56</v>
      </c>
      <c r="F204" s="62"/>
      <c r="G204" s="62"/>
      <c r="H204" s="62"/>
      <c r="I204" s="64"/>
      <c r="Q204" s="13"/>
    </row>
    <row r="205" spans="1:17" ht="14.25" customHeight="1" x14ac:dyDescent="0.25">
      <c r="A205" s="25">
        <v>45444</v>
      </c>
      <c r="B205" s="89"/>
      <c r="C205" s="30">
        <v>0</v>
      </c>
      <c r="D205" s="30">
        <v>216</v>
      </c>
      <c r="E205" s="40">
        <v>0.48</v>
      </c>
      <c r="F205" s="62"/>
      <c r="G205" s="62"/>
      <c r="H205" s="62"/>
      <c r="I205" s="64"/>
      <c r="Q205" s="13"/>
    </row>
    <row r="206" spans="1:17" ht="14.25" customHeight="1" x14ac:dyDescent="0.25">
      <c r="A206" s="25">
        <v>45474</v>
      </c>
      <c r="B206" s="89"/>
      <c r="C206" s="30">
        <v>0</v>
      </c>
      <c r="D206" s="30">
        <v>276</v>
      </c>
      <c r="E206" s="40">
        <v>0.48</v>
      </c>
      <c r="F206" s="62"/>
      <c r="G206" s="62"/>
      <c r="H206" s="62"/>
      <c r="I206" s="64"/>
      <c r="Q206" s="13"/>
    </row>
    <row r="207" spans="1:17" ht="14.25" customHeight="1" x14ac:dyDescent="0.25">
      <c r="A207" s="25">
        <v>45505</v>
      </c>
      <c r="B207" s="89"/>
      <c r="C207" s="30">
        <v>0</v>
      </c>
      <c r="D207" s="30">
        <v>235</v>
      </c>
      <c r="E207" s="40">
        <v>0.48</v>
      </c>
      <c r="F207" s="62"/>
      <c r="G207" s="62"/>
      <c r="H207" s="62"/>
      <c r="I207" s="64"/>
      <c r="Q207" s="13"/>
    </row>
    <row r="208" spans="1:17" ht="14.25" customHeight="1" x14ac:dyDescent="0.25">
      <c r="A208" s="25">
        <v>45536</v>
      </c>
      <c r="B208" s="89"/>
      <c r="C208" s="30">
        <v>0</v>
      </c>
      <c r="D208" s="30">
        <v>90</v>
      </c>
      <c r="E208" s="40">
        <v>0.96</v>
      </c>
      <c r="F208" s="62"/>
      <c r="G208" s="62"/>
      <c r="H208" s="62"/>
      <c r="I208" s="64"/>
      <c r="Q208" s="13"/>
    </row>
    <row r="209" spans="1:17" ht="14.25" customHeight="1" x14ac:dyDescent="0.25">
      <c r="A209" s="25">
        <v>45566</v>
      </c>
      <c r="B209" s="89"/>
      <c r="C209" s="30">
        <v>0</v>
      </c>
      <c r="D209" s="30">
        <v>19</v>
      </c>
      <c r="E209" s="40">
        <v>3.36</v>
      </c>
      <c r="F209" s="62"/>
      <c r="G209" s="62"/>
      <c r="H209" s="62"/>
      <c r="I209" s="64"/>
      <c r="Q209" s="13"/>
    </row>
    <row r="210" spans="1:17" x14ac:dyDescent="0.25">
      <c r="A210" s="25">
        <v>45597</v>
      </c>
      <c r="B210" s="89"/>
      <c r="C210" s="30">
        <v>105</v>
      </c>
      <c r="D210" s="30">
        <v>0</v>
      </c>
      <c r="E210" s="40">
        <v>86.59</v>
      </c>
      <c r="F210" s="62"/>
      <c r="G210" s="62"/>
      <c r="H210" s="62"/>
      <c r="I210" s="64"/>
      <c r="J210" s="61"/>
      <c r="K210" s="61"/>
      <c r="M210" s="61"/>
      <c r="Q210" s="13"/>
    </row>
    <row r="211" spans="1:17" ht="43.2" x14ac:dyDescent="0.3">
      <c r="A211" s="25">
        <v>45627</v>
      </c>
      <c r="B211" s="89"/>
      <c r="C211" s="30">
        <v>181</v>
      </c>
      <c r="D211" s="30">
        <v>0</v>
      </c>
      <c r="E211" s="40">
        <v>39.33</v>
      </c>
      <c r="F211" s="62"/>
      <c r="G211" s="62"/>
      <c r="H211" s="62"/>
      <c r="I211" s="64"/>
      <c r="J211" s="66" t="s">
        <v>28</v>
      </c>
      <c r="K211" s="67" t="s">
        <v>29</v>
      </c>
      <c r="M211" s="90"/>
      <c r="Q211" s="13"/>
    </row>
    <row r="212" spans="1:17" ht="14.4" x14ac:dyDescent="0.3">
      <c r="A212" s="25">
        <v>45658</v>
      </c>
      <c r="B212" s="91">
        <v>0</v>
      </c>
      <c r="C212" s="69">
        <v>186</v>
      </c>
      <c r="D212" s="70">
        <f t="shared" ref="D212:D221" si="13">K29</f>
        <v>0</v>
      </c>
      <c r="E212" s="71">
        <v>0</v>
      </c>
      <c r="F212" s="92">
        <f>G225+G226*C212</f>
        <v>92.236026843633056</v>
      </c>
      <c r="G212" s="72">
        <f>E212/F212</f>
        <v>0</v>
      </c>
      <c r="H212" s="73">
        <f>E212-F212</f>
        <v>-92.236026843633056</v>
      </c>
      <c r="I212" s="74">
        <f>H212</f>
        <v>-92.236026843633056</v>
      </c>
      <c r="J212" s="75">
        <v>44927</v>
      </c>
      <c r="K212" s="76">
        <f>I212</f>
        <v>-92.236026843633056</v>
      </c>
      <c r="L212" s="217" t="s">
        <v>72</v>
      </c>
      <c r="M212" s="222"/>
      <c r="N212" s="222"/>
      <c r="O212" s="222"/>
      <c r="P212" s="222"/>
      <c r="Q212" s="13"/>
    </row>
    <row r="213" spans="1:17" ht="14.4" x14ac:dyDescent="0.3">
      <c r="A213" s="25">
        <v>45689</v>
      </c>
      <c r="B213" s="91">
        <v>0</v>
      </c>
      <c r="C213" s="69">
        <v>0</v>
      </c>
      <c r="D213" s="70">
        <f t="shared" si="13"/>
        <v>0</v>
      </c>
      <c r="E213" s="71">
        <v>0</v>
      </c>
      <c r="F213" s="92">
        <f t="shared" ref="F213:F223" si="14">+(G$225+G$226*C213)</f>
        <v>11.952788807063719</v>
      </c>
      <c r="G213" s="72">
        <f t="shared" ref="G213:G223" si="15">E213/F213</f>
        <v>0</v>
      </c>
      <c r="H213" s="73">
        <f t="shared" ref="H213:H223" si="16">E213-F213</f>
        <v>-11.952788807063719</v>
      </c>
      <c r="I213" s="74">
        <f>I212+H213</f>
        <v>-104.18881565069677</v>
      </c>
      <c r="J213" s="75">
        <v>44958</v>
      </c>
      <c r="K213" s="76">
        <f t="shared" ref="K213:K223" si="17">I213</f>
        <v>-104.18881565069677</v>
      </c>
      <c r="L213" s="223"/>
      <c r="M213" s="222"/>
      <c r="N213" s="222"/>
      <c r="O213" s="222"/>
      <c r="P213" s="222"/>
      <c r="Q213" s="13"/>
    </row>
    <row r="214" spans="1:17" ht="14.4" x14ac:dyDescent="0.3">
      <c r="A214" s="25">
        <v>45717</v>
      </c>
      <c r="B214" s="91">
        <v>0</v>
      </c>
      <c r="C214" s="69">
        <v>0</v>
      </c>
      <c r="D214" s="70">
        <f t="shared" si="13"/>
        <v>0</v>
      </c>
      <c r="E214" s="71">
        <v>0</v>
      </c>
      <c r="F214" s="92">
        <f t="shared" si="14"/>
        <v>11.952788807063719</v>
      </c>
      <c r="G214" s="72">
        <f t="shared" si="15"/>
        <v>0</v>
      </c>
      <c r="H214" s="73">
        <f t="shared" si="16"/>
        <v>-11.952788807063719</v>
      </c>
      <c r="I214" s="74">
        <f t="shared" ref="I214:I223" si="18">I213+H214</f>
        <v>-116.14160445776048</v>
      </c>
      <c r="J214" s="75">
        <v>44986</v>
      </c>
      <c r="K214" s="76">
        <f t="shared" si="17"/>
        <v>-116.14160445776048</v>
      </c>
      <c r="L214" s="223"/>
      <c r="M214" s="222"/>
      <c r="N214" s="222"/>
      <c r="O214" s="222"/>
      <c r="P214" s="222"/>
      <c r="Q214" s="13"/>
    </row>
    <row r="215" spans="1:17" ht="14.4" x14ac:dyDescent="0.3">
      <c r="A215" s="25">
        <v>45748</v>
      </c>
      <c r="B215" s="91">
        <v>0</v>
      </c>
      <c r="C215" s="69">
        <f t="shared" ref="C215:C221" si="19">J32</f>
        <v>0</v>
      </c>
      <c r="D215" s="70">
        <f t="shared" si="13"/>
        <v>9</v>
      </c>
      <c r="E215" s="71">
        <v>0</v>
      </c>
      <c r="F215" s="92">
        <f t="shared" si="14"/>
        <v>11.952788807063719</v>
      </c>
      <c r="G215" s="72">
        <f t="shared" si="15"/>
        <v>0</v>
      </c>
      <c r="H215" s="73">
        <f t="shared" si="16"/>
        <v>-11.952788807063719</v>
      </c>
      <c r="I215" s="74">
        <f t="shared" si="18"/>
        <v>-128.09439326482419</v>
      </c>
      <c r="J215" s="75">
        <v>45017</v>
      </c>
      <c r="K215" s="76">
        <f t="shared" si="17"/>
        <v>-128.09439326482419</v>
      </c>
      <c r="L215" s="223"/>
      <c r="M215" s="222"/>
      <c r="N215" s="222"/>
      <c r="O215" s="222"/>
      <c r="P215" s="222"/>
      <c r="Q215" s="13"/>
    </row>
    <row r="216" spans="1:17" ht="14.4" x14ac:dyDescent="0.3">
      <c r="A216" s="25">
        <v>45778</v>
      </c>
      <c r="B216" s="91">
        <v>0</v>
      </c>
      <c r="C216" s="69">
        <f t="shared" si="19"/>
        <v>0</v>
      </c>
      <c r="D216" s="70">
        <f t="shared" si="13"/>
        <v>12</v>
      </c>
      <c r="E216" s="71">
        <v>0</v>
      </c>
      <c r="F216" s="92">
        <f t="shared" si="14"/>
        <v>11.952788807063719</v>
      </c>
      <c r="G216" s="72">
        <f t="shared" si="15"/>
        <v>0</v>
      </c>
      <c r="H216" s="73">
        <f t="shared" si="16"/>
        <v>-11.952788807063719</v>
      </c>
      <c r="I216" s="74">
        <f t="shared" si="18"/>
        <v>-140.0471820718879</v>
      </c>
      <c r="J216" s="75">
        <v>45047</v>
      </c>
      <c r="K216" s="76">
        <f t="shared" si="17"/>
        <v>-140.0471820718879</v>
      </c>
      <c r="L216" s="223"/>
      <c r="M216" s="222"/>
      <c r="N216" s="222"/>
      <c r="O216" s="222"/>
      <c r="P216" s="222"/>
      <c r="Q216" s="13"/>
    </row>
    <row r="217" spans="1:17" ht="14.4" x14ac:dyDescent="0.3">
      <c r="A217" s="25">
        <v>45809</v>
      </c>
      <c r="B217" s="91">
        <v>0</v>
      </c>
      <c r="C217" s="69">
        <f t="shared" si="19"/>
        <v>0</v>
      </c>
      <c r="D217" s="70">
        <f t="shared" si="13"/>
        <v>216</v>
      </c>
      <c r="E217" s="71">
        <v>0</v>
      </c>
      <c r="F217" s="92">
        <f t="shared" si="14"/>
        <v>11.952788807063719</v>
      </c>
      <c r="G217" s="72">
        <f t="shared" si="15"/>
        <v>0</v>
      </c>
      <c r="H217" s="73">
        <f t="shared" si="16"/>
        <v>-11.952788807063719</v>
      </c>
      <c r="I217" s="74">
        <f t="shared" si="18"/>
        <v>-151.99997087895161</v>
      </c>
      <c r="J217" s="75">
        <v>45078</v>
      </c>
      <c r="K217" s="76">
        <f t="shared" si="17"/>
        <v>-151.99997087895161</v>
      </c>
      <c r="L217" s="223"/>
      <c r="M217" s="222"/>
      <c r="N217" s="222"/>
      <c r="O217" s="222"/>
      <c r="P217" s="222"/>
      <c r="Q217" s="13"/>
    </row>
    <row r="218" spans="1:17" ht="14.4" x14ac:dyDescent="0.3">
      <c r="A218" s="25">
        <v>45839</v>
      </c>
      <c r="B218" s="91">
        <v>0</v>
      </c>
      <c r="C218" s="69">
        <f t="shared" si="19"/>
        <v>0</v>
      </c>
      <c r="D218" s="70">
        <f t="shared" si="13"/>
        <v>276</v>
      </c>
      <c r="E218" s="71">
        <v>0</v>
      </c>
      <c r="F218" s="92">
        <f t="shared" si="14"/>
        <v>11.952788807063719</v>
      </c>
      <c r="G218" s="72">
        <f t="shared" si="15"/>
        <v>0</v>
      </c>
      <c r="H218" s="73">
        <f t="shared" si="16"/>
        <v>-11.952788807063719</v>
      </c>
      <c r="I218" s="74">
        <f t="shared" si="18"/>
        <v>-163.95275968601533</v>
      </c>
      <c r="J218" s="75">
        <v>45108</v>
      </c>
      <c r="K218" s="76">
        <f t="shared" si="17"/>
        <v>-163.95275968601533</v>
      </c>
      <c r="L218" s="223"/>
      <c r="M218" s="222"/>
      <c r="N218" s="222"/>
      <c r="O218" s="222"/>
      <c r="P218" s="222"/>
      <c r="Q218" s="13"/>
    </row>
    <row r="219" spans="1:17" ht="14.4" x14ac:dyDescent="0.3">
      <c r="A219" s="25">
        <v>45870</v>
      </c>
      <c r="B219" s="91">
        <v>0</v>
      </c>
      <c r="C219" s="69">
        <f t="shared" si="19"/>
        <v>0</v>
      </c>
      <c r="D219" s="70">
        <f t="shared" si="13"/>
        <v>235</v>
      </c>
      <c r="E219" s="71">
        <v>0</v>
      </c>
      <c r="F219" s="92">
        <f t="shared" si="14"/>
        <v>11.952788807063719</v>
      </c>
      <c r="G219" s="72">
        <f t="shared" si="15"/>
        <v>0</v>
      </c>
      <c r="H219" s="73">
        <f t="shared" si="16"/>
        <v>-11.952788807063719</v>
      </c>
      <c r="I219" s="74">
        <f t="shared" si="18"/>
        <v>-175.90554849307904</v>
      </c>
      <c r="J219" s="75">
        <v>45139</v>
      </c>
      <c r="K219" s="76">
        <f t="shared" si="17"/>
        <v>-175.90554849307904</v>
      </c>
      <c r="L219" s="223"/>
      <c r="M219" s="222"/>
      <c r="N219" s="222"/>
      <c r="O219" s="222"/>
      <c r="P219" s="222"/>
      <c r="Q219" s="13"/>
    </row>
    <row r="220" spans="1:17" ht="14.4" x14ac:dyDescent="0.3">
      <c r="A220" s="25">
        <v>45901</v>
      </c>
      <c r="B220" s="91">
        <v>0</v>
      </c>
      <c r="C220" s="69">
        <f t="shared" si="19"/>
        <v>0</v>
      </c>
      <c r="D220" s="70">
        <f t="shared" si="13"/>
        <v>90</v>
      </c>
      <c r="E220" s="71">
        <v>0</v>
      </c>
      <c r="F220" s="92">
        <f t="shared" si="14"/>
        <v>11.952788807063719</v>
      </c>
      <c r="G220" s="72">
        <f t="shared" si="15"/>
        <v>0</v>
      </c>
      <c r="H220" s="73">
        <f t="shared" si="16"/>
        <v>-11.952788807063719</v>
      </c>
      <c r="I220" s="74">
        <f t="shared" si="18"/>
        <v>-187.85833730014275</v>
      </c>
      <c r="J220" s="75">
        <v>45170</v>
      </c>
      <c r="K220" s="76">
        <f t="shared" si="17"/>
        <v>-187.85833730014275</v>
      </c>
      <c r="L220" s="223"/>
      <c r="M220" s="222"/>
      <c r="N220" s="222"/>
      <c r="O220" s="222"/>
      <c r="P220" s="222"/>
      <c r="Q220" s="13"/>
    </row>
    <row r="221" spans="1:17" ht="14.4" x14ac:dyDescent="0.3">
      <c r="A221" s="25">
        <v>45931</v>
      </c>
      <c r="B221" s="91">
        <v>0</v>
      </c>
      <c r="C221" s="69">
        <f t="shared" si="19"/>
        <v>0</v>
      </c>
      <c r="D221" s="70">
        <f t="shared" si="13"/>
        <v>19</v>
      </c>
      <c r="E221" s="71">
        <v>0</v>
      </c>
      <c r="F221" s="92">
        <f t="shared" si="14"/>
        <v>11.952788807063719</v>
      </c>
      <c r="G221" s="72">
        <f t="shared" si="15"/>
        <v>0</v>
      </c>
      <c r="H221" s="73">
        <f t="shared" si="16"/>
        <v>-11.952788807063719</v>
      </c>
      <c r="I221" s="74">
        <f t="shared" si="18"/>
        <v>-199.81112610720646</v>
      </c>
      <c r="J221" s="75">
        <v>45200</v>
      </c>
      <c r="K221" s="76">
        <f t="shared" si="17"/>
        <v>-199.81112610720646</v>
      </c>
      <c r="L221" s="223"/>
      <c r="M221" s="222"/>
      <c r="N221" s="222"/>
      <c r="O221" s="222"/>
      <c r="P221" s="222"/>
      <c r="Q221" s="13"/>
    </row>
    <row r="222" spans="1:17" ht="14.4" x14ac:dyDescent="0.3">
      <c r="A222" s="25">
        <v>45962</v>
      </c>
      <c r="B222" s="91">
        <v>0</v>
      </c>
      <c r="C222" s="69">
        <f>J41</f>
        <v>0</v>
      </c>
      <c r="D222" s="70">
        <f>K41</f>
        <v>0</v>
      </c>
      <c r="E222" s="71">
        <v>0</v>
      </c>
      <c r="F222" s="92">
        <f t="shared" si="14"/>
        <v>11.952788807063719</v>
      </c>
      <c r="G222" s="72">
        <f t="shared" si="15"/>
        <v>0</v>
      </c>
      <c r="H222" s="73">
        <f t="shared" si="16"/>
        <v>-11.952788807063719</v>
      </c>
      <c r="I222" s="74">
        <f t="shared" si="18"/>
        <v>-211.76391491427017</v>
      </c>
      <c r="J222" s="75">
        <v>45231</v>
      </c>
      <c r="K222" s="76">
        <f t="shared" si="17"/>
        <v>-211.76391491427017</v>
      </c>
      <c r="M222" s="93"/>
      <c r="Q222" s="13"/>
    </row>
    <row r="223" spans="1:17" ht="15" thickBot="1" x14ac:dyDescent="0.35">
      <c r="A223" s="25">
        <v>45992</v>
      </c>
      <c r="B223" s="91">
        <v>0</v>
      </c>
      <c r="C223" s="69">
        <f>J42</f>
        <v>0</v>
      </c>
      <c r="D223" s="70">
        <f>K42</f>
        <v>0</v>
      </c>
      <c r="E223" s="71">
        <v>0</v>
      </c>
      <c r="F223" s="92">
        <f t="shared" si="14"/>
        <v>11.952788807063719</v>
      </c>
      <c r="G223" s="72">
        <f t="shared" si="15"/>
        <v>0</v>
      </c>
      <c r="H223" s="73">
        <f t="shared" si="16"/>
        <v>-11.952788807063719</v>
      </c>
      <c r="I223" s="74">
        <f t="shared" si="18"/>
        <v>-223.71670372133389</v>
      </c>
      <c r="J223" s="75">
        <v>45261</v>
      </c>
      <c r="K223" s="76">
        <f t="shared" si="17"/>
        <v>-223.71670372133389</v>
      </c>
      <c r="M223" s="93"/>
      <c r="Q223" s="13"/>
    </row>
    <row r="224" spans="1:17" ht="14.4" x14ac:dyDescent="0.3">
      <c r="A224" s="58"/>
      <c r="B224" s="94"/>
      <c r="C224" s="59"/>
      <c r="D224" s="95"/>
      <c r="E224" s="85" t="s">
        <v>46</v>
      </c>
      <c r="F224" s="111"/>
      <c r="G224" s="111" t="s">
        <v>65</v>
      </c>
      <c r="I224" s="61"/>
      <c r="J224" s="83"/>
      <c r="K224" s="84"/>
      <c r="M224" s="93"/>
      <c r="Q224" s="13"/>
    </row>
    <row r="225" spans="1:17" ht="14.4" x14ac:dyDescent="0.3">
      <c r="A225" s="58"/>
      <c r="B225" s="94"/>
      <c r="C225" s="59"/>
      <c r="D225" s="113" t="s">
        <v>76</v>
      </c>
      <c r="E225" s="57"/>
      <c r="F225" t="s">
        <v>59</v>
      </c>
      <c r="G225">
        <v>11.952788807063719</v>
      </c>
      <c r="I225" s="61"/>
      <c r="J225" s="83"/>
      <c r="K225" s="84"/>
      <c r="M225" s="93"/>
      <c r="Q225" s="13"/>
    </row>
    <row r="226" spans="1:17" ht="15" thickBot="1" x14ac:dyDescent="0.35">
      <c r="A226" s="3"/>
      <c r="F226" s="110" t="s">
        <v>15</v>
      </c>
      <c r="G226" s="110">
        <v>0.43163031202456625</v>
      </c>
      <c r="Q226" s="13"/>
    </row>
    <row r="227" spans="1:17" s="96" customFormat="1" ht="15.6" x14ac:dyDescent="0.25">
      <c r="A227" s="224" t="s">
        <v>36</v>
      </c>
      <c r="B227" s="225"/>
      <c r="C227" s="225"/>
      <c r="D227" s="225"/>
      <c r="E227" s="225"/>
      <c r="F227" s="225"/>
      <c r="G227" s="225"/>
      <c r="H227" s="225"/>
      <c r="I227" s="225"/>
      <c r="J227" s="225"/>
      <c r="K227" s="225"/>
      <c r="L227" s="225"/>
      <c r="M227" s="225"/>
      <c r="N227" s="225"/>
      <c r="O227" s="225"/>
      <c r="P227" s="225"/>
      <c r="Q227" s="226"/>
    </row>
    <row r="228" spans="1:17" s="96" customFormat="1" ht="15" x14ac:dyDescent="0.25">
      <c r="A228" s="190" t="s">
        <v>37</v>
      </c>
      <c r="B228" s="191"/>
      <c r="C228" s="191"/>
      <c r="D228" s="191"/>
      <c r="E228" s="191"/>
      <c r="F228" s="191"/>
      <c r="G228" s="191"/>
      <c r="H228" s="191"/>
      <c r="I228" s="191"/>
      <c r="J228" s="191"/>
      <c r="K228" s="191"/>
      <c r="L228" s="191"/>
      <c r="M228" s="191"/>
      <c r="N228" s="191"/>
      <c r="O228" s="191"/>
      <c r="P228" s="191"/>
      <c r="Q228" s="192"/>
    </row>
    <row r="229" spans="1:17" s="96" customFormat="1" ht="15" x14ac:dyDescent="0.25">
      <c r="A229" s="190" t="s">
        <v>38</v>
      </c>
      <c r="B229" s="191"/>
      <c r="C229" s="191"/>
      <c r="D229" s="191"/>
      <c r="E229" s="191"/>
      <c r="F229" s="191"/>
      <c r="G229" s="191"/>
      <c r="H229" s="191"/>
      <c r="I229" s="191"/>
      <c r="J229" s="191"/>
      <c r="K229" s="191"/>
      <c r="L229" s="191"/>
      <c r="M229" s="191"/>
      <c r="N229" s="191"/>
      <c r="O229" s="191"/>
      <c r="P229" s="191"/>
      <c r="Q229" s="192"/>
    </row>
    <row r="230" spans="1:17" s="96" customFormat="1" ht="15" x14ac:dyDescent="0.25">
      <c r="A230" s="190" t="s">
        <v>39</v>
      </c>
      <c r="B230" s="191"/>
      <c r="C230" s="191"/>
      <c r="D230" s="191"/>
      <c r="E230" s="191"/>
      <c r="F230" s="191"/>
      <c r="G230" s="191"/>
      <c r="H230" s="191"/>
      <c r="I230" s="191"/>
      <c r="J230" s="191"/>
      <c r="K230" s="191"/>
      <c r="L230" s="191"/>
      <c r="M230" s="191"/>
      <c r="N230" s="191"/>
      <c r="O230" s="191"/>
      <c r="P230" s="191"/>
      <c r="Q230" s="192"/>
    </row>
    <row r="231" spans="1:17" s="96" customFormat="1" ht="15" x14ac:dyDescent="0.25">
      <c r="A231" s="190" t="s">
        <v>40</v>
      </c>
      <c r="B231" s="191"/>
      <c r="C231" s="191"/>
      <c r="D231" s="191"/>
      <c r="E231" s="191"/>
      <c r="F231" s="191"/>
      <c r="G231" s="191"/>
      <c r="H231" s="191"/>
      <c r="I231" s="191"/>
      <c r="J231" s="191"/>
      <c r="K231" s="191"/>
      <c r="L231" s="191"/>
      <c r="M231" s="191"/>
      <c r="N231" s="191"/>
      <c r="O231" s="191"/>
      <c r="P231" s="191"/>
      <c r="Q231" s="192"/>
    </row>
    <row r="232" spans="1:17" s="96" customFormat="1" ht="15" x14ac:dyDescent="0.25">
      <c r="A232" s="190" t="s">
        <v>41</v>
      </c>
      <c r="B232" s="191"/>
      <c r="C232" s="191"/>
      <c r="D232" s="191"/>
      <c r="E232" s="191"/>
      <c r="F232" s="191"/>
      <c r="G232" s="191"/>
      <c r="H232" s="191"/>
      <c r="I232" s="191"/>
      <c r="J232" s="191"/>
      <c r="K232" s="191"/>
      <c r="L232" s="191"/>
      <c r="M232" s="191"/>
      <c r="N232" s="191"/>
      <c r="O232" s="191"/>
      <c r="P232" s="191"/>
      <c r="Q232" s="192"/>
    </row>
    <row r="233" spans="1:17" s="96" customFormat="1" ht="15.6" thickBot="1" x14ac:dyDescent="0.3">
      <c r="A233" s="193" t="s">
        <v>42</v>
      </c>
      <c r="B233" s="194"/>
      <c r="C233" s="194"/>
      <c r="D233" s="194"/>
      <c r="E233" s="194"/>
      <c r="F233" s="194"/>
      <c r="G233" s="194"/>
      <c r="H233" s="194"/>
      <c r="I233" s="194"/>
      <c r="J233" s="194"/>
      <c r="K233" s="194"/>
      <c r="L233" s="194"/>
      <c r="M233" s="194"/>
      <c r="N233" s="194"/>
      <c r="O233" s="194"/>
      <c r="P233" s="194"/>
      <c r="Q233" s="195"/>
    </row>
    <row r="234" spans="1:17" s="101" customFormat="1" ht="15.6" x14ac:dyDescent="0.3">
      <c r="A234" s="97" t="s">
        <v>95</v>
      </c>
      <c r="B234" s="98"/>
      <c r="C234" s="98"/>
      <c r="D234" s="98"/>
      <c r="E234" s="98"/>
      <c r="F234" s="98"/>
      <c r="G234" s="98"/>
      <c r="H234" s="98"/>
      <c r="I234" s="99" t="s">
        <v>96</v>
      </c>
      <c r="J234" s="100"/>
      <c r="K234" s="98"/>
      <c r="L234" s="98"/>
      <c r="M234" s="98"/>
      <c r="N234" s="98"/>
      <c r="O234" s="98"/>
      <c r="P234" s="196"/>
      <c r="Q234" s="197"/>
    </row>
    <row r="235" spans="1:17" s="101" customFormat="1" ht="15.6" x14ac:dyDescent="0.3">
      <c r="A235" s="102" t="s">
        <v>43</v>
      </c>
      <c r="B235" s="103">
        <v>45253</v>
      </c>
      <c r="C235" s="104"/>
      <c r="D235" s="104"/>
      <c r="E235" s="104"/>
      <c r="F235" s="104"/>
      <c r="G235" s="104"/>
      <c r="H235" s="104"/>
      <c r="I235" s="198" t="s">
        <v>44</v>
      </c>
      <c r="J235" s="199"/>
      <c r="K235" s="104"/>
      <c r="L235" s="104"/>
      <c r="M235" s="104"/>
      <c r="N235" s="104"/>
      <c r="O235" s="104"/>
      <c r="P235" s="200"/>
      <c r="Q235" s="201"/>
    </row>
    <row r="236" spans="1:17" s="101" customFormat="1" ht="77.25" customHeight="1" thickBot="1" x14ac:dyDescent="0.35">
      <c r="A236" s="105" t="s">
        <v>45</v>
      </c>
      <c r="B236" s="106"/>
      <c r="C236" s="106"/>
      <c r="D236" s="106"/>
      <c r="E236" s="106"/>
      <c r="F236" s="106"/>
      <c r="G236" s="106"/>
      <c r="H236" s="106"/>
      <c r="I236" s="186" t="s">
        <v>45</v>
      </c>
      <c r="J236" s="187"/>
      <c r="K236" s="106"/>
      <c r="L236" s="106"/>
      <c r="M236" s="106"/>
      <c r="N236" s="106"/>
      <c r="O236" s="106"/>
      <c r="P236" s="188"/>
      <c r="Q236" s="189"/>
    </row>
  </sheetData>
  <mergeCells count="21">
    <mergeCell ref="A230:Q230"/>
    <mergeCell ref="B1:M1"/>
    <mergeCell ref="N1:Q1"/>
    <mergeCell ref="A2:Q2"/>
    <mergeCell ref="B3:E3"/>
    <mergeCell ref="F3:I3"/>
    <mergeCell ref="J3:L3"/>
    <mergeCell ref="M3:O3"/>
    <mergeCell ref="J99:N105"/>
    <mergeCell ref="L212:P221"/>
    <mergeCell ref="A227:Q227"/>
    <mergeCell ref="A228:Q228"/>
    <mergeCell ref="A229:Q229"/>
    <mergeCell ref="I236:J236"/>
    <mergeCell ref="P236:Q236"/>
    <mergeCell ref="A231:Q231"/>
    <mergeCell ref="A232:Q232"/>
    <mergeCell ref="A233:Q233"/>
    <mergeCell ref="P234:Q234"/>
    <mergeCell ref="I235:J235"/>
    <mergeCell ref="P235:Q235"/>
  </mergeCells>
  <pageMargins left="0.55118110236220474" right="0.55118110236220474" top="0.39370078740157483" bottom="0.6692913385826772" header="0.51181102362204722" footer="0.51181102362204722"/>
  <pageSetup paperSize="8" scale="85" orientation="landscape" r:id="rId1"/>
  <ignoredErrors>
    <ignoredError sqref="F109"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48"/>
  <sheetViews>
    <sheetView tabSelected="1" topLeftCell="A102" zoomScale="70" zoomScaleNormal="70" zoomScalePageLayoutView="120" workbookViewId="0">
      <selection activeCell="M125" sqref="M125"/>
    </sheetView>
  </sheetViews>
  <sheetFormatPr defaultColWidth="8.88671875" defaultRowHeight="13.8" x14ac:dyDescent="0.25"/>
  <cols>
    <col min="1" max="1" width="17.44140625" style="2" customWidth="1"/>
    <col min="2" max="2" width="12.6640625" style="2" customWidth="1"/>
    <col min="3" max="3" width="16.5546875" style="2" bestFit="1" customWidth="1"/>
    <col min="4" max="4" width="16.44140625" style="2" customWidth="1"/>
    <col min="5" max="5" width="15.6640625" style="2" bestFit="1" customWidth="1"/>
    <col min="6" max="6" width="14" style="2" customWidth="1"/>
    <col min="7" max="8" width="12.6640625" style="2" customWidth="1"/>
    <col min="9" max="9" width="18.33203125" style="2" bestFit="1" customWidth="1"/>
    <col min="10" max="10" width="13.88671875" style="2" customWidth="1"/>
    <col min="11" max="11" width="13.5546875" style="2" customWidth="1"/>
    <col min="12" max="12" width="8" style="2" customWidth="1"/>
    <col min="13" max="13" width="18" style="2" customWidth="1"/>
    <col min="14" max="16" width="12.6640625" style="2" customWidth="1"/>
    <col min="17" max="17" width="3.109375" style="61" customWidth="1"/>
    <col min="18" max="18" width="13.5546875" style="2" customWidth="1"/>
    <col min="19" max="16384" width="8.88671875" style="2"/>
  </cols>
  <sheetData>
    <row r="1" spans="1:17" ht="77.400000000000006" customHeight="1" thickBot="1" x14ac:dyDescent="0.3">
      <c r="A1" s="1"/>
      <c r="B1" s="202" t="s">
        <v>0</v>
      </c>
      <c r="C1" s="203"/>
      <c r="D1" s="203"/>
      <c r="E1" s="203"/>
      <c r="F1" s="203"/>
      <c r="G1" s="203"/>
      <c r="H1" s="203"/>
      <c r="I1" s="203"/>
      <c r="J1" s="203"/>
      <c r="K1" s="203"/>
      <c r="L1" s="203"/>
      <c r="M1" s="204"/>
      <c r="N1" s="205" t="s">
        <v>1</v>
      </c>
      <c r="O1" s="227"/>
      <c r="P1" s="227"/>
      <c r="Q1" s="228"/>
    </row>
    <row r="2" spans="1:17" ht="16.2" thickBot="1" x14ac:dyDescent="0.3">
      <c r="A2" s="208" t="s">
        <v>2</v>
      </c>
      <c r="B2" s="229"/>
      <c r="C2" s="229"/>
      <c r="D2" s="229"/>
      <c r="E2" s="229"/>
      <c r="F2" s="229"/>
      <c r="G2" s="229"/>
      <c r="H2" s="229"/>
      <c r="I2" s="229"/>
      <c r="J2" s="229"/>
      <c r="K2" s="229"/>
      <c r="L2" s="229"/>
      <c r="M2" s="229"/>
      <c r="N2" s="229"/>
      <c r="O2" s="229"/>
      <c r="P2" s="229"/>
      <c r="Q2" s="230"/>
    </row>
    <row r="3" spans="1:17" ht="14.1" customHeight="1" x14ac:dyDescent="0.3">
      <c r="A3" s="3"/>
      <c r="B3" s="211" t="s">
        <v>3</v>
      </c>
      <c r="C3" s="211"/>
      <c r="D3" s="211"/>
      <c r="E3" s="211"/>
      <c r="F3" s="211" t="s">
        <v>4</v>
      </c>
      <c r="G3" s="211"/>
      <c r="H3" s="211"/>
      <c r="I3" s="211"/>
      <c r="J3" s="212" t="s">
        <v>5</v>
      </c>
      <c r="K3" s="231"/>
      <c r="L3" s="232"/>
      <c r="M3" s="215" t="s">
        <v>6</v>
      </c>
      <c r="N3" s="233"/>
      <c r="O3" s="233"/>
      <c r="P3" s="4" t="s">
        <v>7</v>
      </c>
      <c r="Q3" s="5"/>
    </row>
    <row r="4" spans="1:17" ht="69" x14ac:dyDescent="0.25">
      <c r="A4" s="6" t="s">
        <v>8</v>
      </c>
      <c r="B4" s="6" t="s">
        <v>9</v>
      </c>
      <c r="C4" s="6" t="s">
        <v>10</v>
      </c>
      <c r="D4" s="7" t="s">
        <v>11</v>
      </c>
      <c r="E4" s="8" t="s">
        <v>12</v>
      </c>
      <c r="F4" s="8" t="s">
        <v>9</v>
      </c>
      <c r="G4" s="8" t="s">
        <v>13</v>
      </c>
      <c r="H4" s="8" t="s">
        <v>14</v>
      </c>
      <c r="I4" s="8" t="s">
        <v>12</v>
      </c>
      <c r="J4" s="9" t="s">
        <v>15</v>
      </c>
      <c r="K4" s="9" t="s">
        <v>16</v>
      </c>
      <c r="L4" s="10" t="s">
        <v>17</v>
      </c>
      <c r="M4" s="11" t="s">
        <v>12</v>
      </c>
      <c r="N4" s="11" t="s">
        <v>9</v>
      </c>
      <c r="O4" s="11" t="s">
        <v>18</v>
      </c>
      <c r="P4" s="11" t="s">
        <v>19</v>
      </c>
      <c r="Q4" s="5"/>
    </row>
    <row r="5" spans="1:17" ht="15.75" customHeight="1" x14ac:dyDescent="0.25">
      <c r="A5" s="114">
        <v>44197</v>
      </c>
      <c r="B5" s="115">
        <f>(C5*0.086)/1000</f>
        <v>39.120194279999993</v>
      </c>
      <c r="C5" s="116">
        <v>454885.98</v>
      </c>
      <c r="D5" s="117">
        <v>1.29</v>
      </c>
      <c r="E5" s="115">
        <f t="shared" ref="E5:E16" si="0">C5*D5</f>
        <v>586802.9142</v>
      </c>
      <c r="F5" s="118">
        <v>37.86</v>
      </c>
      <c r="G5" s="119">
        <v>39442.33</v>
      </c>
      <c r="H5" s="120">
        <v>5.4</v>
      </c>
      <c r="I5" s="118">
        <f>G5*H5</f>
        <v>212988.58200000002</v>
      </c>
      <c r="J5" s="119">
        <v>194</v>
      </c>
      <c r="K5" s="119">
        <v>0</v>
      </c>
      <c r="L5" s="121"/>
      <c r="M5" s="122">
        <f>E5+I5</f>
        <v>799791.49620000005</v>
      </c>
      <c r="N5" s="122">
        <f>B5+F5</f>
        <v>76.980194279999992</v>
      </c>
      <c r="O5" s="123">
        <v>153332</v>
      </c>
      <c r="P5" s="124">
        <f>N5/O5</f>
        <v>5.0204911094879081E-4</v>
      </c>
      <c r="Q5" s="13"/>
    </row>
    <row r="6" spans="1:17" ht="15.75" customHeight="1" x14ac:dyDescent="0.25">
      <c r="A6" s="114">
        <v>44228</v>
      </c>
      <c r="B6" s="115">
        <f t="shared" ref="B6:B40" si="1">(C6*0.086)/1000</f>
        <v>35.611385679999998</v>
      </c>
      <c r="C6" s="116">
        <v>414085.88</v>
      </c>
      <c r="D6" s="117">
        <v>1.26</v>
      </c>
      <c r="E6" s="115">
        <f t="shared" si="0"/>
        <v>521748.20880000002</v>
      </c>
      <c r="F6" s="118">
        <v>32.01</v>
      </c>
      <c r="G6" s="119">
        <v>33344</v>
      </c>
      <c r="H6" s="120">
        <v>5.4</v>
      </c>
      <c r="I6" s="118">
        <f t="shared" ref="I6:I52" si="2">G6*H6</f>
        <v>180057.60000000001</v>
      </c>
      <c r="J6" s="119">
        <v>180</v>
      </c>
      <c r="K6" s="119">
        <v>0</v>
      </c>
      <c r="L6" s="121"/>
      <c r="M6" s="122">
        <f t="shared" ref="M6:M52" si="3">E6+I6</f>
        <v>701805.8088</v>
      </c>
      <c r="N6" s="122">
        <f t="shared" ref="N6:N52" si="4">B6+F6</f>
        <v>67.621385680000003</v>
      </c>
      <c r="O6" s="123">
        <v>153332</v>
      </c>
      <c r="P6" s="124">
        <f t="shared" ref="P6:P52" si="5">N6/O6</f>
        <v>4.4101287193801686E-4</v>
      </c>
      <c r="Q6" s="13"/>
    </row>
    <row r="7" spans="1:17" ht="15.75" customHeight="1" x14ac:dyDescent="0.25">
      <c r="A7" s="114">
        <v>44256</v>
      </c>
      <c r="B7" s="115">
        <f t="shared" si="1"/>
        <v>42.979170799999991</v>
      </c>
      <c r="C7" s="116">
        <v>499757.8</v>
      </c>
      <c r="D7" s="117">
        <v>1.18</v>
      </c>
      <c r="E7" s="115">
        <f t="shared" si="0"/>
        <v>589714.20399999991</v>
      </c>
      <c r="F7" s="118">
        <v>36.590000000000003</v>
      </c>
      <c r="G7" s="119">
        <v>38108</v>
      </c>
      <c r="H7" s="120">
        <v>5.4</v>
      </c>
      <c r="I7" s="118">
        <f t="shared" si="2"/>
        <v>205783.2</v>
      </c>
      <c r="J7" s="119">
        <v>208</v>
      </c>
      <c r="K7" s="119">
        <v>0</v>
      </c>
      <c r="L7" s="121"/>
      <c r="M7" s="122">
        <f t="shared" si="3"/>
        <v>795497.40399999986</v>
      </c>
      <c r="N7" s="122">
        <f t="shared" si="4"/>
        <v>79.569170799999995</v>
      </c>
      <c r="O7" s="123">
        <v>153332</v>
      </c>
      <c r="P7" s="124">
        <f t="shared" si="5"/>
        <v>5.1893388725119348E-4</v>
      </c>
      <c r="Q7" s="13"/>
    </row>
    <row r="8" spans="1:17" ht="15.75" customHeight="1" x14ac:dyDescent="0.25">
      <c r="A8" s="114">
        <v>44287</v>
      </c>
      <c r="B8" s="115">
        <f t="shared" si="1"/>
        <v>32.989617199999998</v>
      </c>
      <c r="C8" s="116">
        <v>383600.2</v>
      </c>
      <c r="D8" s="117">
        <v>1.1100000000000001</v>
      </c>
      <c r="E8" s="115">
        <f t="shared" si="0"/>
        <v>425796.22200000007</v>
      </c>
      <c r="F8" s="118">
        <v>9.33</v>
      </c>
      <c r="G8" s="119">
        <v>9717</v>
      </c>
      <c r="H8" s="120">
        <v>5.83</v>
      </c>
      <c r="I8" s="118">
        <f t="shared" si="2"/>
        <v>56650.11</v>
      </c>
      <c r="J8" s="119">
        <v>62</v>
      </c>
      <c r="K8" s="119">
        <v>1</v>
      </c>
      <c r="L8" s="121"/>
      <c r="M8" s="122">
        <f t="shared" si="3"/>
        <v>482446.33200000005</v>
      </c>
      <c r="N8" s="122">
        <f t="shared" si="4"/>
        <v>42.319617199999996</v>
      </c>
      <c r="O8" s="123">
        <v>153332</v>
      </c>
      <c r="P8" s="124">
        <f t="shared" si="5"/>
        <v>2.7599990347742154E-4</v>
      </c>
      <c r="Q8" s="13"/>
    </row>
    <row r="9" spans="1:17" ht="15.75" customHeight="1" x14ac:dyDescent="0.25">
      <c r="A9" s="114">
        <v>44317</v>
      </c>
      <c r="B9" s="115">
        <f t="shared" si="1"/>
        <v>26.779546879999998</v>
      </c>
      <c r="C9" s="116">
        <v>311390.08000000002</v>
      </c>
      <c r="D9" s="117">
        <v>1.05</v>
      </c>
      <c r="E9" s="115">
        <f t="shared" si="0"/>
        <v>326959.58400000003</v>
      </c>
      <c r="F9" s="118">
        <f t="shared" ref="F9:F38" si="6">(G9*1.003)/1000</f>
        <v>0</v>
      </c>
      <c r="G9" s="119">
        <v>0</v>
      </c>
      <c r="H9" s="120"/>
      <c r="I9" s="118">
        <f t="shared" si="2"/>
        <v>0</v>
      </c>
      <c r="J9" s="119">
        <v>0</v>
      </c>
      <c r="K9" s="119">
        <v>14</v>
      </c>
      <c r="L9" s="121"/>
      <c r="M9" s="122">
        <f t="shared" si="3"/>
        <v>326959.58400000003</v>
      </c>
      <c r="N9" s="122">
        <f t="shared" si="4"/>
        <v>26.779546879999998</v>
      </c>
      <c r="O9" s="123">
        <v>153332</v>
      </c>
      <c r="P9" s="124">
        <f t="shared" si="5"/>
        <v>1.7465073748467377E-4</v>
      </c>
      <c r="Q9" s="13"/>
    </row>
    <row r="10" spans="1:17" ht="15.75" customHeight="1" x14ac:dyDescent="0.25">
      <c r="A10" s="114">
        <v>44348</v>
      </c>
      <c r="B10" s="115">
        <f t="shared" si="1"/>
        <v>31.908581719999997</v>
      </c>
      <c r="C10" s="125">
        <v>371030.02</v>
      </c>
      <c r="D10" s="117">
        <v>1.08</v>
      </c>
      <c r="E10" s="115">
        <f t="shared" si="0"/>
        <v>400712.42160000006</v>
      </c>
      <c r="F10" s="118">
        <f t="shared" si="6"/>
        <v>0</v>
      </c>
      <c r="G10" s="119">
        <v>0</v>
      </c>
      <c r="H10" s="120"/>
      <c r="I10" s="118">
        <f t="shared" si="2"/>
        <v>0</v>
      </c>
      <c r="J10" s="119">
        <v>0</v>
      </c>
      <c r="K10" s="119">
        <v>97</v>
      </c>
      <c r="L10" s="121"/>
      <c r="M10" s="122">
        <f t="shared" si="3"/>
        <v>400712.42160000006</v>
      </c>
      <c r="N10" s="122">
        <f t="shared" si="4"/>
        <v>31.908581719999997</v>
      </c>
      <c r="O10" s="123">
        <v>153332</v>
      </c>
      <c r="P10" s="124">
        <f t="shared" si="5"/>
        <v>2.0810125557613543E-4</v>
      </c>
      <c r="Q10" s="13"/>
    </row>
    <row r="11" spans="1:17" ht="15.75" customHeight="1" x14ac:dyDescent="0.25">
      <c r="A11" s="114">
        <v>44378</v>
      </c>
      <c r="B11" s="115">
        <f t="shared" si="1"/>
        <v>49.376056339999991</v>
      </c>
      <c r="C11" s="125">
        <v>574140.18999999994</v>
      </c>
      <c r="D11" s="117">
        <v>0.92</v>
      </c>
      <c r="E11" s="115">
        <f t="shared" si="0"/>
        <v>528208.97479999997</v>
      </c>
      <c r="F11" s="118">
        <f t="shared" si="6"/>
        <v>0</v>
      </c>
      <c r="G11" s="119">
        <v>0</v>
      </c>
      <c r="H11" s="120"/>
      <c r="I11" s="118">
        <f t="shared" si="2"/>
        <v>0</v>
      </c>
      <c r="J11" s="119">
        <v>0</v>
      </c>
      <c r="K11" s="119">
        <v>214</v>
      </c>
      <c r="L11" s="121"/>
      <c r="M11" s="122">
        <f t="shared" si="3"/>
        <v>528208.97479999997</v>
      </c>
      <c r="N11" s="122">
        <f t="shared" si="4"/>
        <v>49.376056339999991</v>
      </c>
      <c r="O11" s="123">
        <v>153332</v>
      </c>
      <c r="P11" s="124">
        <f t="shared" si="5"/>
        <v>3.2202055891790356E-4</v>
      </c>
      <c r="Q11" s="13"/>
    </row>
    <row r="12" spans="1:17" ht="15.75" customHeight="1" x14ac:dyDescent="0.25">
      <c r="A12" s="114">
        <v>44409</v>
      </c>
      <c r="B12" s="115">
        <f t="shared" si="1"/>
        <v>69.164798239999996</v>
      </c>
      <c r="C12" s="116">
        <v>804241.84</v>
      </c>
      <c r="D12" s="117">
        <v>0.91</v>
      </c>
      <c r="E12" s="115">
        <f t="shared" si="0"/>
        <v>731860.07440000004</v>
      </c>
      <c r="F12" s="118">
        <f t="shared" si="6"/>
        <v>0</v>
      </c>
      <c r="G12" s="119">
        <v>0</v>
      </c>
      <c r="H12" s="120"/>
      <c r="I12" s="118">
        <f t="shared" si="2"/>
        <v>0</v>
      </c>
      <c r="J12" s="119">
        <v>0</v>
      </c>
      <c r="K12" s="119">
        <v>211</v>
      </c>
      <c r="L12" s="121"/>
      <c r="M12" s="122">
        <f t="shared" si="3"/>
        <v>731860.07440000004</v>
      </c>
      <c r="N12" s="122">
        <f t="shared" si="4"/>
        <v>69.164798239999996</v>
      </c>
      <c r="O12" s="123">
        <v>153332</v>
      </c>
      <c r="P12" s="124">
        <f t="shared" si="5"/>
        <v>4.5107869355385697E-4</v>
      </c>
      <c r="Q12" s="13"/>
    </row>
    <row r="13" spans="1:17" ht="15.75" customHeight="1" x14ac:dyDescent="0.25">
      <c r="A13" s="114">
        <v>44440</v>
      </c>
      <c r="B13" s="115">
        <f t="shared" si="1"/>
        <v>48.361979599999991</v>
      </c>
      <c r="C13" s="116">
        <v>562348.6</v>
      </c>
      <c r="D13" s="117">
        <v>0.93</v>
      </c>
      <c r="E13" s="115">
        <f t="shared" si="0"/>
        <v>522984.19800000003</v>
      </c>
      <c r="F13" s="118">
        <f t="shared" si="6"/>
        <v>0</v>
      </c>
      <c r="G13" s="119">
        <v>0</v>
      </c>
      <c r="H13" s="120"/>
      <c r="I13" s="118">
        <f t="shared" si="2"/>
        <v>0</v>
      </c>
      <c r="J13" s="119">
        <v>0</v>
      </c>
      <c r="K13" s="119">
        <v>69</v>
      </c>
      <c r="L13" s="121"/>
      <c r="M13" s="122">
        <f t="shared" si="3"/>
        <v>522984.19800000003</v>
      </c>
      <c r="N13" s="122">
        <f t="shared" si="4"/>
        <v>48.361979599999991</v>
      </c>
      <c r="O13" s="123">
        <v>153332</v>
      </c>
      <c r="P13" s="124">
        <f t="shared" si="5"/>
        <v>3.1540695745180388E-4</v>
      </c>
      <c r="Q13" s="13"/>
    </row>
    <row r="14" spans="1:17" ht="15.75" customHeight="1" x14ac:dyDescent="0.25">
      <c r="A14" s="114">
        <v>44470</v>
      </c>
      <c r="B14" s="115">
        <f t="shared" si="1"/>
        <v>41.489846879999995</v>
      </c>
      <c r="C14" s="116">
        <v>482440.08</v>
      </c>
      <c r="D14" s="117">
        <v>0.87</v>
      </c>
      <c r="E14" s="115">
        <f t="shared" si="0"/>
        <v>419722.86960000003</v>
      </c>
      <c r="F14" s="118">
        <f t="shared" si="6"/>
        <v>0</v>
      </c>
      <c r="G14" s="119">
        <v>0</v>
      </c>
      <c r="H14" s="120"/>
      <c r="I14" s="118">
        <f t="shared" si="2"/>
        <v>0</v>
      </c>
      <c r="J14" s="119">
        <v>0</v>
      </c>
      <c r="K14" s="119">
        <v>0</v>
      </c>
      <c r="L14" s="121"/>
      <c r="M14" s="122">
        <f t="shared" si="3"/>
        <v>419722.86960000003</v>
      </c>
      <c r="N14" s="122">
        <f t="shared" si="4"/>
        <v>41.489846879999995</v>
      </c>
      <c r="O14" s="123">
        <v>153332</v>
      </c>
      <c r="P14" s="124">
        <f t="shared" si="5"/>
        <v>2.7058831085487699E-4</v>
      </c>
      <c r="Q14" s="13"/>
    </row>
    <row r="15" spans="1:17" ht="15.75" customHeight="1" x14ac:dyDescent="0.25">
      <c r="A15" s="114">
        <v>44501</v>
      </c>
      <c r="B15" s="115">
        <f t="shared" si="1"/>
        <v>50.818831039999999</v>
      </c>
      <c r="C15" s="116">
        <v>590916.64</v>
      </c>
      <c r="D15" s="117">
        <v>0.87</v>
      </c>
      <c r="E15" s="115">
        <f t="shared" si="0"/>
        <v>514097.4768</v>
      </c>
      <c r="F15" s="118">
        <f t="shared" si="6"/>
        <v>0</v>
      </c>
      <c r="G15" s="119">
        <v>0</v>
      </c>
      <c r="H15" s="120"/>
      <c r="I15" s="118">
        <f t="shared" si="2"/>
        <v>0</v>
      </c>
      <c r="J15" s="119">
        <v>69</v>
      </c>
      <c r="K15" s="119">
        <v>0</v>
      </c>
      <c r="L15" s="121"/>
      <c r="M15" s="122">
        <f t="shared" si="3"/>
        <v>514097.4768</v>
      </c>
      <c r="N15" s="122">
        <f t="shared" si="4"/>
        <v>50.818831039999999</v>
      </c>
      <c r="O15" s="123">
        <v>153332</v>
      </c>
      <c r="P15" s="124">
        <f t="shared" si="5"/>
        <v>3.3143004095687788E-4</v>
      </c>
      <c r="Q15" s="13"/>
    </row>
    <row r="16" spans="1:17" ht="15.75" customHeight="1" x14ac:dyDescent="0.25">
      <c r="A16" s="114">
        <v>44531</v>
      </c>
      <c r="B16" s="115">
        <f t="shared" si="1"/>
        <v>65.60062886</v>
      </c>
      <c r="C16" s="116">
        <v>762798.01</v>
      </c>
      <c r="D16" s="117">
        <v>0.87</v>
      </c>
      <c r="E16" s="115">
        <f t="shared" si="0"/>
        <v>663634.26870000002</v>
      </c>
      <c r="F16" s="118">
        <v>25.8</v>
      </c>
      <c r="G16" s="119">
        <v>26866</v>
      </c>
      <c r="H16" s="120">
        <v>9.7799999999999994</v>
      </c>
      <c r="I16" s="118">
        <f t="shared" si="2"/>
        <v>262749.48</v>
      </c>
      <c r="J16" s="119">
        <v>179</v>
      </c>
      <c r="K16" s="119">
        <v>0</v>
      </c>
      <c r="L16" s="121"/>
      <c r="M16" s="122">
        <f t="shared" si="3"/>
        <v>926383.7487</v>
      </c>
      <c r="N16" s="122">
        <f t="shared" si="4"/>
        <v>91.400628859999998</v>
      </c>
      <c r="O16" s="123">
        <v>153332</v>
      </c>
      <c r="P16" s="124">
        <f t="shared" si="5"/>
        <v>5.9609624122818462E-4</v>
      </c>
      <c r="Q16" s="14"/>
    </row>
    <row r="17" spans="1:17" ht="15.75" customHeight="1" x14ac:dyDescent="0.25">
      <c r="A17" s="15">
        <v>44562</v>
      </c>
      <c r="B17" s="16">
        <f t="shared" si="1"/>
        <v>67.614849480000004</v>
      </c>
      <c r="C17" s="16">
        <v>786219.18</v>
      </c>
      <c r="D17" s="17">
        <v>2.15</v>
      </c>
      <c r="E17" s="16">
        <f>C17*D17</f>
        <v>1690371.237</v>
      </c>
      <c r="F17" s="18">
        <v>227.09</v>
      </c>
      <c r="G17" s="19">
        <v>236553</v>
      </c>
      <c r="H17" s="20">
        <v>11.67</v>
      </c>
      <c r="I17" s="18">
        <f t="shared" si="2"/>
        <v>2760573.51</v>
      </c>
      <c r="J17" s="19">
        <v>299</v>
      </c>
      <c r="K17" s="19">
        <v>0</v>
      </c>
      <c r="L17" s="121"/>
      <c r="M17" s="21">
        <f>E17+I17</f>
        <v>4450944.7469999995</v>
      </c>
      <c r="N17" s="21">
        <f>B17+F17</f>
        <v>294.70484948000001</v>
      </c>
      <c r="O17" s="22">
        <v>153332</v>
      </c>
      <c r="P17" s="23">
        <f t="shared" si="5"/>
        <v>1.9220048618683642E-3</v>
      </c>
      <c r="Q17" s="14"/>
    </row>
    <row r="18" spans="1:17" ht="15.75" customHeight="1" x14ac:dyDescent="0.25">
      <c r="A18" s="15">
        <v>44593</v>
      </c>
      <c r="B18" s="16">
        <f t="shared" si="1"/>
        <v>58.568617839999995</v>
      </c>
      <c r="C18" s="16">
        <v>681030.44</v>
      </c>
      <c r="D18" s="17">
        <v>2.4500000000000002</v>
      </c>
      <c r="E18" s="16">
        <f t="shared" ref="E18:E52" si="7">C18*D18</f>
        <v>1668524.578</v>
      </c>
      <c r="F18" s="18">
        <v>158.44</v>
      </c>
      <c r="G18" s="19">
        <v>165137</v>
      </c>
      <c r="H18" s="20">
        <v>12.9</v>
      </c>
      <c r="I18" s="18">
        <f t="shared" si="2"/>
        <v>2130267.3000000003</v>
      </c>
      <c r="J18" s="19">
        <v>210</v>
      </c>
      <c r="K18" s="19">
        <v>0</v>
      </c>
      <c r="L18" s="121"/>
      <c r="M18" s="21">
        <f t="shared" si="3"/>
        <v>3798791.8780000005</v>
      </c>
      <c r="N18" s="21">
        <f t="shared" si="4"/>
        <v>217.00861784</v>
      </c>
      <c r="O18" s="22">
        <v>153332</v>
      </c>
      <c r="P18" s="23">
        <f t="shared" si="5"/>
        <v>1.4152859014426211E-3</v>
      </c>
      <c r="Q18" s="14"/>
    </row>
    <row r="19" spans="1:17" ht="15.75" customHeight="1" x14ac:dyDescent="0.25">
      <c r="A19" s="15">
        <v>44621</v>
      </c>
      <c r="B19" s="16">
        <f t="shared" si="1"/>
        <v>73.734485640000003</v>
      </c>
      <c r="C19" s="16">
        <v>857377.74</v>
      </c>
      <c r="D19" s="17">
        <v>2.84</v>
      </c>
      <c r="E19" s="16">
        <f t="shared" si="7"/>
        <v>2434952.7815999999</v>
      </c>
      <c r="F19" s="18">
        <v>207.48</v>
      </c>
      <c r="G19" s="19">
        <v>216120</v>
      </c>
      <c r="H19" s="20">
        <v>17.420000000000002</v>
      </c>
      <c r="I19" s="18">
        <f t="shared" si="2"/>
        <v>3764810.4000000004</v>
      </c>
      <c r="J19" s="19">
        <v>293</v>
      </c>
      <c r="K19" s="19">
        <v>0</v>
      </c>
      <c r="L19" s="121"/>
      <c r="M19" s="21">
        <f t="shared" si="3"/>
        <v>6199763.1816000007</v>
      </c>
      <c r="N19" s="21">
        <f t="shared" si="4"/>
        <v>281.21448564000002</v>
      </c>
      <c r="O19" s="22">
        <v>153332</v>
      </c>
      <c r="P19" s="23">
        <f t="shared" si="5"/>
        <v>1.834023463073592E-3</v>
      </c>
      <c r="Q19" s="14"/>
    </row>
    <row r="20" spans="1:17" ht="15.75" customHeight="1" x14ac:dyDescent="0.25">
      <c r="A20" s="15">
        <v>44652</v>
      </c>
      <c r="B20" s="16">
        <f t="shared" si="1"/>
        <v>43.960023160000006</v>
      </c>
      <c r="C20" s="16">
        <v>511163.06000000006</v>
      </c>
      <c r="D20" s="17">
        <v>3.11</v>
      </c>
      <c r="E20" s="16">
        <f t="shared" si="7"/>
        <v>1589717.1166000001</v>
      </c>
      <c r="F20" s="18">
        <v>23.39</v>
      </c>
      <c r="G20" s="19">
        <v>24362</v>
      </c>
      <c r="H20" s="20">
        <v>16.22</v>
      </c>
      <c r="I20" s="18">
        <f t="shared" si="2"/>
        <v>395151.63999999996</v>
      </c>
      <c r="J20" s="19">
        <v>34</v>
      </c>
      <c r="K20" s="19">
        <v>0</v>
      </c>
      <c r="L20" s="121"/>
      <c r="M20" s="21">
        <f t="shared" si="3"/>
        <v>1984868.7566</v>
      </c>
      <c r="N20" s="21">
        <f t="shared" si="4"/>
        <v>67.350023160000006</v>
      </c>
      <c r="O20" s="22">
        <v>153332</v>
      </c>
      <c r="P20" s="23">
        <f t="shared" si="5"/>
        <v>4.3924310098348684E-4</v>
      </c>
      <c r="Q20" s="14"/>
    </row>
    <row r="21" spans="1:17" ht="15.75" customHeight="1" x14ac:dyDescent="0.25">
      <c r="A21" s="15">
        <v>44682</v>
      </c>
      <c r="B21" s="16">
        <f t="shared" si="1"/>
        <v>44.156159919999993</v>
      </c>
      <c r="C21" s="16">
        <v>513443.72</v>
      </c>
      <c r="D21" s="17">
        <v>3.1</v>
      </c>
      <c r="E21" s="16">
        <f t="shared" si="7"/>
        <v>1591675.5319999999</v>
      </c>
      <c r="F21" s="18">
        <f t="shared" si="6"/>
        <v>0</v>
      </c>
      <c r="G21" s="19">
        <v>0</v>
      </c>
      <c r="H21" s="20"/>
      <c r="I21" s="18">
        <f t="shared" si="2"/>
        <v>0</v>
      </c>
      <c r="J21" s="19">
        <v>0</v>
      </c>
      <c r="K21" s="19">
        <v>27</v>
      </c>
      <c r="L21" s="121"/>
      <c r="M21" s="21">
        <f t="shared" si="3"/>
        <v>1591675.5319999999</v>
      </c>
      <c r="N21" s="21">
        <f t="shared" si="4"/>
        <v>44.156159919999993</v>
      </c>
      <c r="O21" s="22">
        <v>153332</v>
      </c>
      <c r="P21" s="23">
        <f t="shared" si="5"/>
        <v>2.8797746015182737E-4</v>
      </c>
      <c r="Q21" s="14"/>
    </row>
    <row r="22" spans="1:17" ht="15.75" customHeight="1" x14ac:dyDescent="0.25">
      <c r="A22" s="15">
        <v>44713</v>
      </c>
      <c r="B22" s="16">
        <f t="shared" si="1"/>
        <v>69.842507479999995</v>
      </c>
      <c r="C22" s="16">
        <v>812122.18</v>
      </c>
      <c r="D22" s="17">
        <v>3.85</v>
      </c>
      <c r="E22" s="16">
        <f t="shared" si="7"/>
        <v>3126670.3930000002</v>
      </c>
      <c r="F22" s="18">
        <f t="shared" si="6"/>
        <v>0</v>
      </c>
      <c r="G22" s="19">
        <v>0</v>
      </c>
      <c r="H22" s="20"/>
      <c r="I22" s="18">
        <f t="shared" si="2"/>
        <v>0</v>
      </c>
      <c r="J22" s="19">
        <v>0</v>
      </c>
      <c r="K22" s="19">
        <v>129</v>
      </c>
      <c r="L22" s="121"/>
      <c r="M22" s="21">
        <f t="shared" si="3"/>
        <v>3126670.3930000002</v>
      </c>
      <c r="N22" s="21">
        <f t="shared" si="4"/>
        <v>69.842507479999995</v>
      </c>
      <c r="O22" s="22">
        <v>153332</v>
      </c>
      <c r="P22" s="23">
        <f t="shared" si="5"/>
        <v>4.5549857485717264E-4</v>
      </c>
      <c r="Q22" s="14"/>
    </row>
    <row r="23" spans="1:17" ht="15.75" customHeight="1" x14ac:dyDescent="0.25">
      <c r="A23" s="15">
        <v>44743</v>
      </c>
      <c r="B23" s="16">
        <f t="shared" si="1"/>
        <v>63.402199679999995</v>
      </c>
      <c r="C23" s="16">
        <v>737234.88</v>
      </c>
      <c r="D23" s="17">
        <v>3.9</v>
      </c>
      <c r="E23" s="16">
        <f t="shared" si="7"/>
        <v>2875216.0320000001</v>
      </c>
      <c r="F23" s="18">
        <f t="shared" si="6"/>
        <v>0</v>
      </c>
      <c r="G23" s="19">
        <v>0</v>
      </c>
      <c r="H23" s="20"/>
      <c r="I23" s="18">
        <f t="shared" si="2"/>
        <v>0</v>
      </c>
      <c r="J23" s="19">
        <v>0</v>
      </c>
      <c r="K23" s="19">
        <v>198</v>
      </c>
      <c r="L23" s="121"/>
      <c r="M23" s="21">
        <f t="shared" si="3"/>
        <v>2875216.0320000001</v>
      </c>
      <c r="N23" s="21">
        <f t="shared" si="4"/>
        <v>63.402199679999995</v>
      </c>
      <c r="O23" s="22">
        <v>153332</v>
      </c>
      <c r="P23" s="23">
        <f t="shared" si="5"/>
        <v>4.1349620222784543E-4</v>
      </c>
      <c r="Q23" s="14"/>
    </row>
    <row r="24" spans="1:17" ht="15.75" customHeight="1" x14ac:dyDescent="0.25">
      <c r="A24" s="15">
        <v>44774</v>
      </c>
      <c r="B24" s="16">
        <f t="shared" si="1"/>
        <v>84.789245559999998</v>
      </c>
      <c r="C24" s="16">
        <v>985921.46</v>
      </c>
      <c r="D24" s="17">
        <v>4.92</v>
      </c>
      <c r="E24" s="16">
        <f t="shared" si="7"/>
        <v>4850733.5831999993</v>
      </c>
      <c r="F24" s="18">
        <f t="shared" si="6"/>
        <v>0</v>
      </c>
      <c r="G24" s="19">
        <v>0</v>
      </c>
      <c r="H24" s="20"/>
      <c r="I24" s="18">
        <f t="shared" si="2"/>
        <v>0</v>
      </c>
      <c r="J24" s="19">
        <v>0</v>
      </c>
      <c r="K24" s="19">
        <v>186</v>
      </c>
      <c r="L24" s="121"/>
      <c r="M24" s="21">
        <f t="shared" si="3"/>
        <v>4850733.5831999993</v>
      </c>
      <c r="N24" s="21">
        <f t="shared" si="4"/>
        <v>84.789245559999998</v>
      </c>
      <c r="O24" s="22">
        <v>153332</v>
      </c>
      <c r="P24" s="23">
        <f t="shared" si="5"/>
        <v>5.529781491143401E-4</v>
      </c>
      <c r="Q24" s="14"/>
    </row>
    <row r="25" spans="1:17" ht="15.75" customHeight="1" x14ac:dyDescent="0.25">
      <c r="A25" s="15">
        <v>44805</v>
      </c>
      <c r="B25" s="16">
        <f t="shared" si="1"/>
        <v>51.969834399999996</v>
      </c>
      <c r="C25" s="16">
        <v>604300.4</v>
      </c>
      <c r="D25" s="17">
        <v>6.08</v>
      </c>
      <c r="E25" s="16">
        <f t="shared" si="7"/>
        <v>3674146.432</v>
      </c>
      <c r="F25" s="18">
        <f t="shared" si="6"/>
        <v>0</v>
      </c>
      <c r="G25" s="19">
        <v>0</v>
      </c>
      <c r="H25" s="20"/>
      <c r="I25" s="18">
        <f t="shared" si="2"/>
        <v>0</v>
      </c>
      <c r="J25" s="19">
        <v>0</v>
      </c>
      <c r="K25" s="19">
        <v>75</v>
      </c>
      <c r="L25" s="121"/>
      <c r="M25" s="21">
        <f t="shared" si="3"/>
        <v>3674146.432</v>
      </c>
      <c r="N25" s="21">
        <f t="shared" si="4"/>
        <v>51.969834399999996</v>
      </c>
      <c r="O25" s="22">
        <v>153332</v>
      </c>
      <c r="P25" s="23">
        <f t="shared" si="5"/>
        <v>3.3893664988391201E-4</v>
      </c>
      <c r="Q25" s="14"/>
    </row>
    <row r="26" spans="1:17" ht="15.75" customHeight="1" x14ac:dyDescent="0.25">
      <c r="A26" s="15">
        <v>44835</v>
      </c>
      <c r="B26" s="16">
        <f t="shared" si="1"/>
        <v>43.878481399999998</v>
      </c>
      <c r="C26" s="16">
        <v>510214.9</v>
      </c>
      <c r="D26" s="17">
        <v>5.61</v>
      </c>
      <c r="E26" s="16">
        <f t="shared" si="7"/>
        <v>2862305.5890000002</v>
      </c>
      <c r="F26" s="18">
        <f t="shared" si="6"/>
        <v>0</v>
      </c>
      <c r="G26" s="19">
        <v>0</v>
      </c>
      <c r="H26" s="20"/>
      <c r="I26" s="18">
        <f t="shared" si="2"/>
        <v>0</v>
      </c>
      <c r="J26" s="19">
        <v>0</v>
      </c>
      <c r="K26" s="19">
        <v>8</v>
      </c>
      <c r="L26" s="121"/>
      <c r="M26" s="21">
        <f t="shared" si="3"/>
        <v>2862305.5890000002</v>
      </c>
      <c r="N26" s="21">
        <f t="shared" si="4"/>
        <v>43.878481399999998</v>
      </c>
      <c r="O26" s="22">
        <v>153332</v>
      </c>
      <c r="P26" s="23">
        <f t="shared" si="5"/>
        <v>2.8616649753476114E-4</v>
      </c>
      <c r="Q26" s="14"/>
    </row>
    <row r="27" spans="1:17" ht="15.75" customHeight="1" x14ac:dyDescent="0.25">
      <c r="A27" s="15">
        <v>44866</v>
      </c>
      <c r="B27" s="16">
        <f t="shared" si="1"/>
        <v>56.927576159999994</v>
      </c>
      <c r="C27" s="16">
        <v>661948.56000000006</v>
      </c>
      <c r="D27" s="17">
        <v>5.62</v>
      </c>
      <c r="E27" s="16">
        <f t="shared" si="7"/>
        <v>3720150.9072000002</v>
      </c>
      <c r="F27" s="18">
        <v>43.01</v>
      </c>
      <c r="G27" s="19">
        <v>44795</v>
      </c>
      <c r="H27" s="20">
        <v>18.91</v>
      </c>
      <c r="I27" s="18">
        <f t="shared" si="2"/>
        <v>847073.45</v>
      </c>
      <c r="J27" s="19">
        <v>70</v>
      </c>
      <c r="K27" s="19">
        <v>0</v>
      </c>
      <c r="L27" s="121"/>
      <c r="M27" s="21">
        <f t="shared" si="3"/>
        <v>4567224.3572000004</v>
      </c>
      <c r="N27" s="21">
        <f t="shared" si="4"/>
        <v>99.937576159999992</v>
      </c>
      <c r="O27" s="22">
        <v>153332</v>
      </c>
      <c r="P27" s="23">
        <f t="shared" si="5"/>
        <v>6.5177246863016192E-4</v>
      </c>
      <c r="Q27" s="14"/>
    </row>
    <row r="28" spans="1:17" ht="15.75" customHeight="1" x14ac:dyDescent="0.25">
      <c r="A28" s="15">
        <v>44896</v>
      </c>
      <c r="B28" s="16">
        <f t="shared" si="1"/>
        <v>80.496352599999994</v>
      </c>
      <c r="C28" s="16">
        <v>936004.10000000009</v>
      </c>
      <c r="D28" s="17">
        <v>5.97</v>
      </c>
      <c r="E28" s="16">
        <f t="shared" si="7"/>
        <v>5587944.477</v>
      </c>
      <c r="F28" s="18">
        <v>101.1</v>
      </c>
      <c r="G28" s="19">
        <v>105309</v>
      </c>
      <c r="H28" s="20">
        <v>16.690000000000001</v>
      </c>
      <c r="I28" s="18">
        <f t="shared" si="2"/>
        <v>1757607.2100000002</v>
      </c>
      <c r="J28" s="19">
        <v>137</v>
      </c>
      <c r="K28" s="19">
        <v>0</v>
      </c>
      <c r="L28" s="126"/>
      <c r="M28" s="21">
        <f t="shared" si="3"/>
        <v>7345551.6869999999</v>
      </c>
      <c r="N28" s="21">
        <f t="shared" si="4"/>
        <v>181.59635259999999</v>
      </c>
      <c r="O28" s="22">
        <v>153332</v>
      </c>
      <c r="P28" s="23">
        <f t="shared" si="5"/>
        <v>1.1843343372551064E-3</v>
      </c>
      <c r="Q28" s="14"/>
    </row>
    <row r="29" spans="1:17" ht="17.399999999999999" customHeight="1" x14ac:dyDescent="0.25">
      <c r="A29" s="25">
        <v>44927</v>
      </c>
      <c r="B29" s="26">
        <f t="shared" si="1"/>
        <v>80.444176399999975</v>
      </c>
      <c r="C29" s="127">
        <v>935397.39999999991</v>
      </c>
      <c r="D29" s="128">
        <v>5.32</v>
      </c>
      <c r="E29" s="26">
        <f t="shared" si="7"/>
        <v>4976314.1679999996</v>
      </c>
      <c r="F29" s="29">
        <v>177.93</v>
      </c>
      <c r="G29" s="30">
        <v>185338</v>
      </c>
      <c r="H29" s="31">
        <v>16.079999999999998</v>
      </c>
      <c r="I29" s="29">
        <f>G29*H29</f>
        <v>2980235.0399999996</v>
      </c>
      <c r="J29" s="30">
        <v>206</v>
      </c>
      <c r="K29" s="30">
        <v>0</v>
      </c>
      <c r="L29" s="121"/>
      <c r="M29" s="32">
        <f t="shared" si="3"/>
        <v>7956549.2079999987</v>
      </c>
      <c r="N29" s="32">
        <f t="shared" si="4"/>
        <v>258.37417640000001</v>
      </c>
      <c r="O29" s="33">
        <v>153332</v>
      </c>
      <c r="P29" s="34">
        <f t="shared" si="5"/>
        <v>1.6850636292489501E-3</v>
      </c>
      <c r="Q29" s="5"/>
    </row>
    <row r="30" spans="1:17" ht="17.399999999999999" customHeight="1" x14ac:dyDescent="0.25">
      <c r="A30" s="25">
        <v>44958</v>
      </c>
      <c r="B30" s="26">
        <f t="shared" si="1"/>
        <v>68.99427571999999</v>
      </c>
      <c r="C30" s="127">
        <v>802259.02</v>
      </c>
      <c r="D30" s="128">
        <v>3.99</v>
      </c>
      <c r="E30" s="26">
        <f t="shared" si="7"/>
        <v>3201013.4898000001</v>
      </c>
      <c r="F30" s="29">
        <v>200.38</v>
      </c>
      <c r="G30" s="30">
        <v>208730</v>
      </c>
      <c r="H30" s="31">
        <v>15.96</v>
      </c>
      <c r="I30" s="29">
        <f t="shared" si="2"/>
        <v>3331330.8000000003</v>
      </c>
      <c r="J30" s="30">
        <v>244</v>
      </c>
      <c r="K30" s="30">
        <v>0</v>
      </c>
      <c r="L30" s="121"/>
      <c r="M30" s="32">
        <f t="shared" si="3"/>
        <v>6532344.2898000004</v>
      </c>
      <c r="N30" s="32">
        <f t="shared" si="4"/>
        <v>269.37427572000001</v>
      </c>
      <c r="O30" s="33">
        <v>153332</v>
      </c>
      <c r="P30" s="34">
        <f t="shared" si="5"/>
        <v>1.7568040312524458E-3</v>
      </c>
      <c r="Q30" s="5"/>
    </row>
    <row r="31" spans="1:17" ht="17.399999999999999" customHeight="1" x14ac:dyDescent="0.25">
      <c r="A31" s="25">
        <v>44986</v>
      </c>
      <c r="B31" s="26">
        <f t="shared" si="1"/>
        <v>64.296448319999996</v>
      </c>
      <c r="C31" s="127">
        <v>747633.12</v>
      </c>
      <c r="D31" s="128">
        <v>3.32</v>
      </c>
      <c r="E31" s="26">
        <f t="shared" si="7"/>
        <v>2482141.9583999999</v>
      </c>
      <c r="F31" s="29">
        <v>109.69</v>
      </c>
      <c r="G31" s="30">
        <v>114260</v>
      </c>
      <c r="H31" s="31">
        <v>15.12</v>
      </c>
      <c r="I31" s="29">
        <f t="shared" si="2"/>
        <v>1727611.2</v>
      </c>
      <c r="J31" s="30">
        <v>131</v>
      </c>
      <c r="K31" s="30">
        <v>0</v>
      </c>
      <c r="L31" s="121"/>
      <c r="M31" s="32">
        <f t="shared" si="3"/>
        <v>4209753.1584000001</v>
      </c>
      <c r="N31" s="32">
        <f t="shared" si="4"/>
        <v>173.98644831999999</v>
      </c>
      <c r="O31" s="33">
        <v>153332</v>
      </c>
      <c r="P31" s="34">
        <f t="shared" si="5"/>
        <v>1.1347040951660448E-3</v>
      </c>
      <c r="Q31" s="5"/>
    </row>
    <row r="32" spans="1:17" ht="15.75" customHeight="1" x14ac:dyDescent="0.25">
      <c r="A32" s="25">
        <v>45017</v>
      </c>
      <c r="B32" s="26">
        <f t="shared" si="1"/>
        <v>54.054018599999999</v>
      </c>
      <c r="C32" s="127">
        <v>628535.1</v>
      </c>
      <c r="D32" s="128">
        <v>2.92</v>
      </c>
      <c r="E32" s="26">
        <f t="shared" si="7"/>
        <v>1835322.4919999999</v>
      </c>
      <c r="F32" s="29">
        <v>38.869999999999997</v>
      </c>
      <c r="G32" s="30">
        <v>40486</v>
      </c>
      <c r="H32" s="31">
        <v>16.03</v>
      </c>
      <c r="I32" s="29">
        <f t="shared" si="2"/>
        <v>648990.58000000007</v>
      </c>
      <c r="J32" s="30">
        <v>49</v>
      </c>
      <c r="K32" s="30">
        <v>0</v>
      </c>
      <c r="L32" s="121"/>
      <c r="M32" s="32">
        <f t="shared" si="3"/>
        <v>2484313.0719999997</v>
      </c>
      <c r="N32" s="32">
        <f t="shared" si="4"/>
        <v>92.924018599999997</v>
      </c>
      <c r="O32" s="33">
        <v>153332</v>
      </c>
      <c r="P32" s="34">
        <f t="shared" si="5"/>
        <v>6.0603147809980956E-4</v>
      </c>
      <c r="Q32" s="5"/>
    </row>
    <row r="33" spans="1:17" ht="15.75" customHeight="1" x14ac:dyDescent="0.25">
      <c r="A33" s="25">
        <v>45047</v>
      </c>
      <c r="B33" s="26">
        <f t="shared" si="1"/>
        <v>49.580429319999993</v>
      </c>
      <c r="C33" s="127">
        <v>576516.62</v>
      </c>
      <c r="D33" s="128">
        <v>3.21</v>
      </c>
      <c r="E33" s="26">
        <f t="shared" si="7"/>
        <v>1850618.3502</v>
      </c>
      <c r="F33" s="29">
        <f t="shared" si="6"/>
        <v>0</v>
      </c>
      <c r="G33" s="30">
        <v>0</v>
      </c>
      <c r="H33" s="31"/>
      <c r="I33" s="29">
        <f t="shared" si="2"/>
        <v>0</v>
      </c>
      <c r="J33" s="30">
        <v>0</v>
      </c>
      <c r="K33" s="30">
        <v>1</v>
      </c>
      <c r="L33" s="121"/>
      <c r="M33" s="32">
        <f t="shared" si="3"/>
        <v>1850618.3502</v>
      </c>
      <c r="N33" s="32">
        <f t="shared" si="4"/>
        <v>49.580429319999993</v>
      </c>
      <c r="O33" s="33">
        <v>153332</v>
      </c>
      <c r="P33" s="34">
        <f t="shared" si="5"/>
        <v>3.2335343776902401E-4</v>
      </c>
      <c r="Q33" s="5"/>
    </row>
    <row r="34" spans="1:17" ht="15.75" customHeight="1" x14ac:dyDescent="0.25">
      <c r="A34" s="25">
        <v>45078</v>
      </c>
      <c r="B34" s="26">
        <f t="shared" si="1"/>
        <v>54.255464999999901</v>
      </c>
      <c r="C34" s="127">
        <v>630877.49999999895</v>
      </c>
      <c r="D34" s="128">
        <v>2.78</v>
      </c>
      <c r="E34" s="26">
        <f t="shared" si="7"/>
        <v>1753839.4499999969</v>
      </c>
      <c r="F34" s="29">
        <f t="shared" si="6"/>
        <v>0</v>
      </c>
      <c r="G34" s="30">
        <v>0</v>
      </c>
      <c r="H34" s="31"/>
      <c r="I34" s="29">
        <f t="shared" si="2"/>
        <v>0</v>
      </c>
      <c r="J34" s="30">
        <v>0</v>
      </c>
      <c r="K34" s="30">
        <v>90</v>
      </c>
      <c r="L34" s="121"/>
      <c r="M34" s="32">
        <f t="shared" si="3"/>
        <v>1753839.4499999969</v>
      </c>
      <c r="N34" s="32">
        <f t="shared" si="4"/>
        <v>54.255464999999901</v>
      </c>
      <c r="O34" s="33">
        <v>153332</v>
      </c>
      <c r="P34" s="34">
        <f t="shared" si="5"/>
        <v>3.5384306602666044E-4</v>
      </c>
      <c r="Q34" s="5"/>
    </row>
    <row r="35" spans="1:17" ht="15.75" customHeight="1" x14ac:dyDescent="0.25">
      <c r="A35" s="25">
        <v>45108</v>
      </c>
      <c r="B35" s="26">
        <f t="shared" si="1"/>
        <v>105.95566359999999</v>
      </c>
      <c r="C35" s="127">
        <v>1232042.6000000001</v>
      </c>
      <c r="D35" s="128">
        <v>3.2</v>
      </c>
      <c r="E35" s="26">
        <f t="shared" si="7"/>
        <v>3942536.3200000003</v>
      </c>
      <c r="F35" s="29">
        <f t="shared" si="6"/>
        <v>0</v>
      </c>
      <c r="G35" s="30">
        <v>0</v>
      </c>
      <c r="H35" s="31"/>
      <c r="I35" s="29">
        <f t="shared" si="2"/>
        <v>0</v>
      </c>
      <c r="J35" s="30">
        <v>0</v>
      </c>
      <c r="K35" s="30">
        <v>262</v>
      </c>
      <c r="L35" s="121"/>
      <c r="M35" s="32">
        <f t="shared" si="3"/>
        <v>3942536.3200000003</v>
      </c>
      <c r="N35" s="32">
        <f t="shared" si="4"/>
        <v>105.95566359999999</v>
      </c>
      <c r="O35" s="33">
        <v>153332</v>
      </c>
      <c r="P35" s="34">
        <f t="shared" si="5"/>
        <v>6.9102120627135882E-4</v>
      </c>
      <c r="Q35" s="5"/>
    </row>
    <row r="36" spans="1:17" ht="15.75" customHeight="1" x14ac:dyDescent="0.25">
      <c r="A36" s="25">
        <v>45139</v>
      </c>
      <c r="B36" s="26">
        <f t="shared" si="1"/>
        <v>129.22396979999999</v>
      </c>
      <c r="C36" s="127">
        <v>1502604.3</v>
      </c>
      <c r="D36" s="128">
        <v>5.01</v>
      </c>
      <c r="E36" s="26">
        <f t="shared" si="7"/>
        <v>7528047.5429999996</v>
      </c>
      <c r="F36" s="29">
        <f t="shared" si="6"/>
        <v>0</v>
      </c>
      <c r="G36" s="30">
        <v>0</v>
      </c>
      <c r="H36" s="31"/>
      <c r="I36" s="29">
        <f t="shared" si="2"/>
        <v>0</v>
      </c>
      <c r="J36" s="30">
        <v>0</v>
      </c>
      <c r="K36" s="30">
        <v>191</v>
      </c>
      <c r="L36" s="121"/>
      <c r="M36" s="32">
        <f t="shared" si="3"/>
        <v>7528047.5429999996</v>
      </c>
      <c r="N36" s="32">
        <f t="shared" si="4"/>
        <v>129.22396979999999</v>
      </c>
      <c r="O36" s="33">
        <v>153332</v>
      </c>
      <c r="P36" s="34">
        <f t="shared" si="5"/>
        <v>8.4277234888999034E-4</v>
      </c>
      <c r="Q36" s="5"/>
    </row>
    <row r="37" spans="1:17" ht="15.75" customHeight="1" x14ac:dyDescent="0.25">
      <c r="A37" s="25">
        <v>45170</v>
      </c>
      <c r="B37" s="26">
        <f t="shared" si="1"/>
        <v>80.460516399999989</v>
      </c>
      <c r="C37" s="127">
        <v>935587.4</v>
      </c>
      <c r="D37" s="128">
        <v>3.16</v>
      </c>
      <c r="E37" s="26">
        <f t="shared" si="7"/>
        <v>2956456.1840000004</v>
      </c>
      <c r="F37" s="29">
        <f t="shared" si="6"/>
        <v>0</v>
      </c>
      <c r="G37" s="30">
        <v>0</v>
      </c>
      <c r="H37" s="31"/>
      <c r="I37" s="29">
        <f t="shared" si="2"/>
        <v>0</v>
      </c>
      <c r="J37" s="30">
        <v>0</v>
      </c>
      <c r="K37" s="30">
        <v>123</v>
      </c>
      <c r="L37" s="121"/>
      <c r="M37" s="32">
        <f t="shared" si="3"/>
        <v>2956456.1840000004</v>
      </c>
      <c r="N37" s="32">
        <f t="shared" si="4"/>
        <v>80.460516399999989</v>
      </c>
      <c r="O37" s="33">
        <v>153332</v>
      </c>
      <c r="P37" s="34">
        <f t="shared" si="5"/>
        <v>5.2474706127879367E-4</v>
      </c>
      <c r="Q37" s="5"/>
    </row>
    <row r="38" spans="1:17" ht="15.75" customHeight="1" x14ac:dyDescent="0.25">
      <c r="A38" s="25">
        <v>45200</v>
      </c>
      <c r="B38" s="26">
        <f t="shared" si="1"/>
        <v>43.469155799999996</v>
      </c>
      <c r="C38" s="129">
        <v>505455.3</v>
      </c>
      <c r="D38" s="128">
        <v>3.13</v>
      </c>
      <c r="E38" s="26">
        <f t="shared" si="7"/>
        <v>1582075.0889999999</v>
      </c>
      <c r="F38" s="29">
        <f t="shared" si="6"/>
        <v>0</v>
      </c>
      <c r="G38" s="30">
        <v>0</v>
      </c>
      <c r="H38" s="31"/>
      <c r="I38" s="29">
        <f t="shared" si="2"/>
        <v>0</v>
      </c>
      <c r="J38" s="30">
        <v>0</v>
      </c>
      <c r="K38" s="30">
        <v>6</v>
      </c>
      <c r="L38" s="121"/>
      <c r="M38" s="32">
        <f t="shared" si="3"/>
        <v>1582075.0889999999</v>
      </c>
      <c r="N38" s="32">
        <f t="shared" si="4"/>
        <v>43.469155799999996</v>
      </c>
      <c r="O38" s="33">
        <v>153332</v>
      </c>
      <c r="P38" s="34">
        <f t="shared" si="5"/>
        <v>2.8349695953877856E-4</v>
      </c>
      <c r="Q38" s="5"/>
    </row>
    <row r="39" spans="1:17" ht="15.75" customHeight="1" x14ac:dyDescent="0.25">
      <c r="A39" s="25">
        <v>45231</v>
      </c>
      <c r="B39" s="26">
        <f t="shared" si="1"/>
        <v>43.87733759999999</v>
      </c>
      <c r="C39" s="129">
        <v>510201.59999999998</v>
      </c>
      <c r="D39" s="128">
        <v>2.86</v>
      </c>
      <c r="E39" s="26">
        <f t="shared" si="7"/>
        <v>1459176.5759999999</v>
      </c>
      <c r="F39" s="29">
        <v>45.77</v>
      </c>
      <c r="G39" s="30">
        <v>47684.1</v>
      </c>
      <c r="H39" s="31">
        <v>25.65</v>
      </c>
      <c r="I39" s="29">
        <f t="shared" si="2"/>
        <v>1223097.1649999998</v>
      </c>
      <c r="J39" s="30">
        <v>45</v>
      </c>
      <c r="K39" s="30">
        <v>4</v>
      </c>
      <c r="L39" s="121"/>
      <c r="M39" s="32">
        <f t="shared" si="3"/>
        <v>2682273.7409999995</v>
      </c>
      <c r="N39" s="32">
        <f t="shared" si="4"/>
        <v>89.647337599999986</v>
      </c>
      <c r="O39" s="33">
        <v>153332</v>
      </c>
      <c r="P39" s="34">
        <f t="shared" si="5"/>
        <v>5.8466163357942232E-4</v>
      </c>
      <c r="Q39" s="5"/>
    </row>
    <row r="40" spans="1:17" ht="15.75" customHeight="1" x14ac:dyDescent="0.25">
      <c r="A40" s="25">
        <v>45261</v>
      </c>
      <c r="B40" s="26">
        <f t="shared" si="1"/>
        <v>53.599345199999988</v>
      </c>
      <c r="C40" s="31">
        <v>623248.19999999995</v>
      </c>
      <c r="D40" s="36">
        <v>3.92</v>
      </c>
      <c r="E40" s="26">
        <f t="shared" si="7"/>
        <v>2443132.9439999997</v>
      </c>
      <c r="F40" s="29">
        <v>118.33</v>
      </c>
      <c r="G40" s="30">
        <v>123258</v>
      </c>
      <c r="H40" s="31">
        <v>25.5</v>
      </c>
      <c r="I40" s="29">
        <f t="shared" si="2"/>
        <v>3143079</v>
      </c>
      <c r="J40" s="30">
        <v>112</v>
      </c>
      <c r="K40" s="30">
        <v>0</v>
      </c>
      <c r="L40" s="121"/>
      <c r="M40" s="32">
        <f t="shared" si="3"/>
        <v>5586211.9440000001</v>
      </c>
      <c r="N40" s="32">
        <f t="shared" si="4"/>
        <v>171.9293452</v>
      </c>
      <c r="O40" s="33">
        <v>153332</v>
      </c>
      <c r="P40" s="34">
        <f t="shared" si="5"/>
        <v>1.1212880885920747E-3</v>
      </c>
      <c r="Q40" s="5"/>
    </row>
    <row r="41" spans="1:17" ht="15.75" customHeight="1" x14ac:dyDescent="0.25">
      <c r="A41" s="37">
        <v>45292</v>
      </c>
      <c r="B41" s="38">
        <v>57.28</v>
      </c>
      <c r="C41" s="130">
        <v>666010</v>
      </c>
      <c r="D41" s="131">
        <v>2.94</v>
      </c>
      <c r="E41" s="38">
        <f t="shared" si="7"/>
        <v>1958069.4</v>
      </c>
      <c r="F41" s="40">
        <v>98.07</v>
      </c>
      <c r="G41" s="41">
        <v>102160</v>
      </c>
      <c r="H41" s="42">
        <v>20.55</v>
      </c>
      <c r="I41" s="43">
        <f t="shared" si="2"/>
        <v>2099388</v>
      </c>
      <c r="J41" s="109">
        <v>223</v>
      </c>
      <c r="K41" s="109">
        <v>0</v>
      </c>
      <c r="L41" s="121"/>
      <c r="M41" s="44">
        <f t="shared" si="3"/>
        <v>4057457.4</v>
      </c>
      <c r="N41" s="45">
        <f t="shared" si="4"/>
        <v>155.35</v>
      </c>
      <c r="O41" s="46">
        <v>153332</v>
      </c>
      <c r="P41" s="47">
        <f t="shared" si="5"/>
        <v>1.0131609840085566E-3</v>
      </c>
      <c r="Q41" s="5"/>
    </row>
    <row r="42" spans="1:17" ht="15.75" customHeight="1" x14ac:dyDescent="0.25">
      <c r="A42" s="37">
        <v>45323</v>
      </c>
      <c r="B42" s="38">
        <v>58.91</v>
      </c>
      <c r="C42" s="130">
        <v>685051.1</v>
      </c>
      <c r="D42" s="131">
        <v>3.0897000000000001</v>
      </c>
      <c r="E42" s="38">
        <f t="shared" si="7"/>
        <v>2116602.3836699999</v>
      </c>
      <c r="F42" s="40">
        <v>118.56</v>
      </c>
      <c r="G42" s="41">
        <v>123500</v>
      </c>
      <c r="H42" s="42">
        <v>26.92</v>
      </c>
      <c r="I42" s="43">
        <f t="shared" si="2"/>
        <v>3324620</v>
      </c>
      <c r="J42" s="109">
        <v>151</v>
      </c>
      <c r="K42" s="109">
        <v>0</v>
      </c>
      <c r="L42" s="121"/>
      <c r="M42" s="44">
        <f t="shared" si="3"/>
        <v>5441222.3836700004</v>
      </c>
      <c r="N42" s="45">
        <f t="shared" si="4"/>
        <v>177.47</v>
      </c>
      <c r="O42" s="46">
        <v>153332</v>
      </c>
      <c r="P42" s="47">
        <f t="shared" si="5"/>
        <v>1.1574231080270262E-3</v>
      </c>
      <c r="Q42" s="5"/>
    </row>
    <row r="43" spans="1:17" ht="15.75" customHeight="1" x14ac:dyDescent="0.25">
      <c r="A43" s="37">
        <v>45352</v>
      </c>
      <c r="B43" s="38">
        <v>70.41</v>
      </c>
      <c r="C43" s="130">
        <v>818720.6</v>
      </c>
      <c r="D43" s="131">
        <v>3.2847</v>
      </c>
      <c r="E43" s="38">
        <f t="shared" si="7"/>
        <v>2689251.5548199997</v>
      </c>
      <c r="F43" s="40">
        <v>82.21</v>
      </c>
      <c r="G43" s="41">
        <v>85640</v>
      </c>
      <c r="H43" s="42">
        <v>23.3</v>
      </c>
      <c r="I43" s="43">
        <f t="shared" si="2"/>
        <v>1995412</v>
      </c>
      <c r="J43" s="109">
        <v>123</v>
      </c>
      <c r="K43" s="109">
        <v>0</v>
      </c>
      <c r="L43" s="121"/>
      <c r="M43" s="44">
        <f t="shared" si="3"/>
        <v>4684663.5548199993</v>
      </c>
      <c r="N43" s="45">
        <f t="shared" si="4"/>
        <v>152.62</v>
      </c>
      <c r="O43" s="46">
        <v>153332</v>
      </c>
      <c r="P43" s="47">
        <f t="shared" si="5"/>
        <v>9.9535648136070756E-4</v>
      </c>
      <c r="Q43" s="5"/>
    </row>
    <row r="44" spans="1:17" ht="15.75" customHeight="1" x14ac:dyDescent="0.25">
      <c r="A44" s="37">
        <v>45383</v>
      </c>
      <c r="B44" s="38">
        <v>38.56</v>
      </c>
      <c r="C44" s="130">
        <v>448370.2</v>
      </c>
      <c r="D44" s="131">
        <v>2.6688999999999998</v>
      </c>
      <c r="E44" s="38">
        <f t="shared" si="7"/>
        <v>1196655.2267799999</v>
      </c>
      <c r="F44" s="40">
        <v>28.32</v>
      </c>
      <c r="G44" s="41">
        <v>29500</v>
      </c>
      <c r="H44" s="42">
        <v>23.3</v>
      </c>
      <c r="I44" s="43">
        <f t="shared" si="2"/>
        <v>687350</v>
      </c>
      <c r="J44" s="109">
        <v>0</v>
      </c>
      <c r="K44" s="109">
        <v>9</v>
      </c>
      <c r="L44" s="121"/>
      <c r="M44" s="44">
        <f t="shared" si="3"/>
        <v>1884005.2267799999</v>
      </c>
      <c r="N44" s="45">
        <f t="shared" si="4"/>
        <v>66.88</v>
      </c>
      <c r="O44" s="46">
        <v>153332</v>
      </c>
      <c r="P44" s="47">
        <f t="shared" si="5"/>
        <v>4.3617770589309468E-4</v>
      </c>
      <c r="Q44" s="5"/>
    </row>
    <row r="45" spans="1:17" ht="15.75" customHeight="1" x14ac:dyDescent="0.25">
      <c r="A45" s="37">
        <v>45413</v>
      </c>
      <c r="B45" s="38">
        <v>41.61</v>
      </c>
      <c r="C45" s="130">
        <v>483857.8</v>
      </c>
      <c r="D45" s="131">
        <v>3.3372999999999999</v>
      </c>
      <c r="E45" s="38">
        <f t="shared" si="7"/>
        <v>1614778.6359399999</v>
      </c>
      <c r="F45" s="40">
        <v>22.56</v>
      </c>
      <c r="G45" s="41">
        <v>23500</v>
      </c>
      <c r="H45" s="42">
        <v>23.3</v>
      </c>
      <c r="I45" s="43">
        <f t="shared" si="2"/>
        <v>547550</v>
      </c>
      <c r="J45" s="109">
        <v>0</v>
      </c>
      <c r="K45" s="109">
        <v>12</v>
      </c>
      <c r="L45" s="121"/>
      <c r="M45" s="44">
        <f t="shared" si="3"/>
        <v>2162328.6359399999</v>
      </c>
      <c r="N45" s="45">
        <f t="shared" si="4"/>
        <v>64.17</v>
      </c>
      <c r="O45" s="46">
        <v>153332</v>
      </c>
      <c r="P45" s="47">
        <f t="shared" si="5"/>
        <v>4.1850363916207968E-4</v>
      </c>
      <c r="Q45" s="5"/>
    </row>
    <row r="46" spans="1:17" ht="15.75" customHeight="1" x14ac:dyDescent="0.25">
      <c r="A46" s="37">
        <v>45444</v>
      </c>
      <c r="B46" s="38">
        <v>81.98</v>
      </c>
      <c r="C46" s="130">
        <v>953254.8</v>
      </c>
      <c r="D46" s="131">
        <v>3.5554000000000001</v>
      </c>
      <c r="E46" s="38">
        <f t="shared" si="7"/>
        <v>3389202.1159200002</v>
      </c>
      <c r="F46" s="40">
        <v>0.48</v>
      </c>
      <c r="G46" s="41">
        <v>500</v>
      </c>
      <c r="H46" s="42">
        <v>23.3</v>
      </c>
      <c r="I46" s="43">
        <f t="shared" si="2"/>
        <v>11650</v>
      </c>
      <c r="J46" s="109">
        <v>0</v>
      </c>
      <c r="K46" s="109">
        <v>216</v>
      </c>
      <c r="L46" s="121"/>
      <c r="M46" s="44">
        <f t="shared" si="3"/>
        <v>3400852.1159200002</v>
      </c>
      <c r="N46" s="45">
        <f t="shared" si="4"/>
        <v>82.460000000000008</v>
      </c>
      <c r="O46" s="46">
        <v>153332</v>
      </c>
      <c r="P46" s="47">
        <f t="shared" si="5"/>
        <v>5.3778728510682711E-4</v>
      </c>
      <c r="Q46" s="5"/>
    </row>
    <row r="47" spans="1:17" ht="15.75" customHeight="1" x14ac:dyDescent="0.25">
      <c r="A47" s="37">
        <v>45474</v>
      </c>
      <c r="B47" s="38">
        <v>124.2</v>
      </c>
      <c r="C47" s="130">
        <v>1444192</v>
      </c>
      <c r="D47" s="131">
        <v>4.3789999999999996</v>
      </c>
      <c r="E47" s="38">
        <f t="shared" si="7"/>
        <v>6324116.7679999992</v>
      </c>
      <c r="F47" s="40">
        <v>0.48</v>
      </c>
      <c r="G47" s="41">
        <v>500</v>
      </c>
      <c r="H47" s="42">
        <v>23.3</v>
      </c>
      <c r="I47" s="43">
        <f t="shared" si="2"/>
        <v>11650</v>
      </c>
      <c r="J47" s="109">
        <v>0</v>
      </c>
      <c r="K47" s="109">
        <v>276</v>
      </c>
      <c r="L47" s="121"/>
      <c r="M47" s="44">
        <f t="shared" si="3"/>
        <v>6335766.7679999992</v>
      </c>
      <c r="N47" s="45">
        <f t="shared" si="4"/>
        <v>124.68</v>
      </c>
      <c r="O47" s="46">
        <v>153332</v>
      </c>
      <c r="P47" s="47">
        <f t="shared" si="5"/>
        <v>8.1313750554352655E-4</v>
      </c>
      <c r="Q47" s="5"/>
    </row>
    <row r="48" spans="1:17" ht="15.75" customHeight="1" x14ac:dyDescent="0.25">
      <c r="A48" s="37">
        <v>45505</v>
      </c>
      <c r="B48" s="38">
        <v>113.9</v>
      </c>
      <c r="C48" s="130">
        <v>1324434</v>
      </c>
      <c r="D48" s="131">
        <v>4.2599</v>
      </c>
      <c r="E48" s="38">
        <f t="shared" si="7"/>
        <v>5641956.3965999996</v>
      </c>
      <c r="F48" s="40">
        <v>0.48</v>
      </c>
      <c r="G48" s="41">
        <v>500</v>
      </c>
      <c r="H48" s="42">
        <v>23.3</v>
      </c>
      <c r="I48" s="43">
        <f t="shared" si="2"/>
        <v>11650</v>
      </c>
      <c r="J48" s="109">
        <v>0</v>
      </c>
      <c r="K48" s="109">
        <v>235</v>
      </c>
      <c r="L48" s="121"/>
      <c r="M48" s="44">
        <f t="shared" si="3"/>
        <v>5653606.3965999996</v>
      </c>
      <c r="N48" s="45">
        <f t="shared" si="4"/>
        <v>114.38000000000001</v>
      </c>
      <c r="O48" s="46">
        <v>153332</v>
      </c>
      <c r="P48" s="47">
        <f t="shared" si="5"/>
        <v>7.4596300837398595E-4</v>
      </c>
      <c r="Q48" s="5"/>
    </row>
    <row r="49" spans="1:17" ht="15.75" customHeight="1" x14ac:dyDescent="0.25">
      <c r="A49" s="37">
        <v>45536</v>
      </c>
      <c r="B49" s="38">
        <v>74.41</v>
      </c>
      <c r="C49" s="130">
        <v>865286</v>
      </c>
      <c r="D49" s="131">
        <v>4.0019999999999998</v>
      </c>
      <c r="E49" s="38">
        <f t="shared" si="7"/>
        <v>3462874.5719999997</v>
      </c>
      <c r="F49" s="40">
        <v>0.96</v>
      </c>
      <c r="G49" s="41">
        <v>1000</v>
      </c>
      <c r="H49" s="42">
        <v>23.3</v>
      </c>
      <c r="I49" s="43">
        <f t="shared" si="2"/>
        <v>23300</v>
      </c>
      <c r="J49" s="109">
        <v>0</v>
      </c>
      <c r="K49" s="109">
        <v>90</v>
      </c>
      <c r="L49" s="121"/>
      <c r="M49" s="44">
        <f t="shared" si="3"/>
        <v>3486174.5719999997</v>
      </c>
      <c r="N49" s="45">
        <f t="shared" si="4"/>
        <v>75.36999999999999</v>
      </c>
      <c r="O49" s="46">
        <v>153332</v>
      </c>
      <c r="P49" s="47">
        <f t="shared" si="5"/>
        <v>4.9154775258915284E-4</v>
      </c>
      <c r="Q49" s="5"/>
    </row>
    <row r="50" spans="1:17" ht="15.6" customHeight="1" x14ac:dyDescent="0.25">
      <c r="A50" s="37">
        <v>45566</v>
      </c>
      <c r="B50" s="38">
        <v>48.75</v>
      </c>
      <c r="C50" s="132">
        <v>566895.70200000005</v>
      </c>
      <c r="D50" s="131">
        <v>3.5602999999999998</v>
      </c>
      <c r="E50" s="38">
        <f t="shared" si="7"/>
        <v>2018318.7678306</v>
      </c>
      <c r="F50" s="40">
        <v>3.36</v>
      </c>
      <c r="G50" s="41">
        <v>3500</v>
      </c>
      <c r="H50" s="42">
        <v>22.74</v>
      </c>
      <c r="I50" s="43">
        <f t="shared" si="2"/>
        <v>79590</v>
      </c>
      <c r="J50" s="109">
        <v>0</v>
      </c>
      <c r="K50" s="109">
        <v>19</v>
      </c>
      <c r="L50" s="121"/>
      <c r="M50" s="44">
        <f t="shared" si="3"/>
        <v>2097908.7678306</v>
      </c>
      <c r="N50" s="45">
        <f t="shared" si="4"/>
        <v>52.11</v>
      </c>
      <c r="O50" s="46">
        <v>153332</v>
      </c>
      <c r="P50" s="47">
        <f t="shared" si="5"/>
        <v>3.3985078131114181E-4</v>
      </c>
      <c r="Q50" s="5"/>
    </row>
    <row r="51" spans="1:17" ht="15.75" customHeight="1" x14ac:dyDescent="0.25">
      <c r="A51" s="37">
        <v>45597</v>
      </c>
      <c r="B51" s="38">
        <v>50.66</v>
      </c>
      <c r="C51" s="132">
        <v>589051.69999999995</v>
      </c>
      <c r="D51" s="133">
        <v>5.1150000000000002</v>
      </c>
      <c r="E51" s="38">
        <f t="shared" si="7"/>
        <v>3012999.4454999999</v>
      </c>
      <c r="F51" s="40">
        <v>86.59</v>
      </c>
      <c r="G51" s="41">
        <v>90200</v>
      </c>
      <c r="H51" s="42">
        <v>21.93</v>
      </c>
      <c r="I51" s="43">
        <f t="shared" si="2"/>
        <v>1978086</v>
      </c>
      <c r="J51" s="109">
        <v>105</v>
      </c>
      <c r="K51" s="109">
        <v>0</v>
      </c>
      <c r="L51" s="121"/>
      <c r="M51" s="44">
        <f t="shared" si="3"/>
        <v>4991085.4454999994</v>
      </c>
      <c r="N51" s="45">
        <f t="shared" si="4"/>
        <v>137.25</v>
      </c>
      <c r="O51" s="46">
        <v>153332</v>
      </c>
      <c r="P51" s="47">
        <f t="shared" si="5"/>
        <v>8.9511647927373284E-4</v>
      </c>
      <c r="Q51" s="5"/>
    </row>
    <row r="52" spans="1:17" ht="15.75" customHeight="1" x14ac:dyDescent="0.25">
      <c r="A52" s="37">
        <v>45627</v>
      </c>
      <c r="B52" s="38">
        <v>62.79</v>
      </c>
      <c r="C52" s="132">
        <v>730102.3</v>
      </c>
      <c r="D52" s="133">
        <v>5.0136000000000003</v>
      </c>
      <c r="E52" s="38">
        <f t="shared" si="7"/>
        <v>3660440.8912800006</v>
      </c>
      <c r="F52" s="40">
        <v>39.33</v>
      </c>
      <c r="G52" s="41">
        <v>40970</v>
      </c>
      <c r="H52" s="42">
        <v>22.01</v>
      </c>
      <c r="I52" s="43">
        <f t="shared" si="2"/>
        <v>901749.70000000007</v>
      </c>
      <c r="J52" s="109">
        <v>181</v>
      </c>
      <c r="K52" s="109">
        <v>0</v>
      </c>
      <c r="L52" s="121"/>
      <c r="M52" s="44">
        <f t="shared" si="3"/>
        <v>4562190.5912800003</v>
      </c>
      <c r="N52" s="45">
        <f t="shared" si="4"/>
        <v>102.12</v>
      </c>
      <c r="O52" s="46">
        <v>153332</v>
      </c>
      <c r="P52" s="47">
        <f t="shared" si="5"/>
        <v>6.6600579135470746E-4</v>
      </c>
      <c r="Q52" s="5"/>
    </row>
    <row r="53" spans="1:17" x14ac:dyDescent="0.25">
      <c r="A53" s="3"/>
      <c r="B53" s="49"/>
      <c r="F53" s="49"/>
      <c r="G53" s="49"/>
      <c r="H53" s="50"/>
      <c r="Q53" s="13"/>
    </row>
    <row r="54" spans="1:17" ht="24.6" x14ac:dyDescent="0.4">
      <c r="A54" s="51" t="s">
        <v>20</v>
      </c>
      <c r="B54" s="52"/>
      <c r="C54" s="52"/>
      <c r="D54" s="52"/>
      <c r="E54" s="52"/>
      <c r="F54" s="53"/>
      <c r="G54" s="53"/>
      <c r="H54" s="53"/>
      <c r="I54" s="53"/>
      <c r="J54" s="53"/>
      <c r="K54" s="53"/>
      <c r="L54" s="53"/>
      <c r="M54" s="53"/>
      <c r="N54" s="53"/>
      <c r="O54" s="53"/>
      <c r="P54" s="53"/>
      <c r="Q54" s="54"/>
    </row>
    <row r="55" spans="1:17" x14ac:dyDescent="0.25">
      <c r="A55" s="3"/>
      <c r="Q55" s="13"/>
    </row>
    <row r="56" spans="1:17" ht="55.2" x14ac:dyDescent="0.25">
      <c r="A56" s="55" t="s">
        <v>8</v>
      </c>
      <c r="B56" s="10" t="s">
        <v>17</v>
      </c>
      <c r="C56" s="8" t="s">
        <v>21</v>
      </c>
      <c r="F56" s="56"/>
      <c r="G56" s="56"/>
      <c r="H56" s="56"/>
      <c r="I56" s="56"/>
      <c r="Q56" s="13"/>
    </row>
    <row r="57" spans="1:17" x14ac:dyDescent="0.25">
      <c r="A57" s="25">
        <v>44927</v>
      </c>
      <c r="B57" s="121"/>
      <c r="C57" s="26">
        <v>80.444176399999975</v>
      </c>
      <c r="F57" s="57"/>
      <c r="G57" s="57"/>
      <c r="H57" s="57"/>
      <c r="I57" s="57"/>
      <c r="Q57" s="13"/>
    </row>
    <row r="58" spans="1:17" x14ac:dyDescent="0.25">
      <c r="A58" s="25">
        <v>44958</v>
      </c>
      <c r="B58" s="121"/>
      <c r="C58" s="26">
        <v>68.99427571999999</v>
      </c>
      <c r="F58" s="57"/>
      <c r="G58" s="57"/>
      <c r="H58" s="57"/>
      <c r="I58" s="57"/>
      <c r="Q58" s="13"/>
    </row>
    <row r="59" spans="1:17" x14ac:dyDescent="0.25">
      <c r="A59" s="25">
        <v>44986</v>
      </c>
      <c r="B59" s="121"/>
      <c r="C59" s="26">
        <v>64.296448319999996</v>
      </c>
      <c r="F59" s="57"/>
      <c r="G59" s="57"/>
      <c r="H59" s="57"/>
      <c r="I59" s="57"/>
      <c r="Q59" s="13"/>
    </row>
    <row r="60" spans="1:17" x14ac:dyDescent="0.25">
      <c r="A60" s="25">
        <v>45017</v>
      </c>
      <c r="B60" s="121"/>
      <c r="C60" s="26">
        <v>54.054018599999999</v>
      </c>
      <c r="F60" s="57"/>
      <c r="G60" s="57"/>
      <c r="H60" s="57"/>
      <c r="I60" s="57"/>
      <c r="Q60" s="13"/>
    </row>
    <row r="61" spans="1:17" x14ac:dyDescent="0.25">
      <c r="A61" s="25">
        <v>45047</v>
      </c>
      <c r="B61" s="121"/>
      <c r="C61" s="26">
        <v>49.580429319999993</v>
      </c>
      <c r="F61" s="57"/>
      <c r="G61" s="57"/>
      <c r="H61" s="57"/>
      <c r="I61" s="57"/>
      <c r="Q61" s="13"/>
    </row>
    <row r="62" spans="1:17" x14ac:dyDescent="0.25">
      <c r="A62" s="25">
        <v>45078</v>
      </c>
      <c r="B62" s="121"/>
      <c r="C62" s="26">
        <v>54.255464999999901</v>
      </c>
      <c r="F62" s="57"/>
      <c r="G62" s="57"/>
      <c r="H62" s="57"/>
      <c r="I62" s="57"/>
      <c r="Q62" s="13"/>
    </row>
    <row r="63" spans="1:17" x14ac:dyDescent="0.25">
      <c r="A63" s="25">
        <v>45108</v>
      </c>
      <c r="B63" s="121"/>
      <c r="C63" s="26">
        <v>105.95566359999999</v>
      </c>
      <c r="F63" s="57"/>
      <c r="G63" s="57"/>
      <c r="H63" s="57"/>
      <c r="I63" s="57"/>
      <c r="Q63" s="13"/>
    </row>
    <row r="64" spans="1:17" x14ac:dyDescent="0.25">
      <c r="A64" s="25">
        <v>45139</v>
      </c>
      <c r="B64" s="121"/>
      <c r="C64" s="26">
        <v>129.22396979999999</v>
      </c>
      <c r="F64" s="57"/>
      <c r="G64" s="57"/>
      <c r="H64" s="57"/>
      <c r="I64" s="57"/>
      <c r="Q64" s="13"/>
    </row>
    <row r="65" spans="1:17" x14ac:dyDescent="0.25">
      <c r="A65" s="25">
        <v>45170</v>
      </c>
      <c r="B65" s="121"/>
      <c r="C65" s="26">
        <v>80.460516399999989</v>
      </c>
      <c r="F65" s="57"/>
      <c r="G65" s="57"/>
      <c r="H65" s="57"/>
      <c r="I65" s="57"/>
      <c r="Q65" s="13"/>
    </row>
    <row r="66" spans="1:17" x14ac:dyDescent="0.25">
      <c r="A66" s="25">
        <v>45200</v>
      </c>
      <c r="B66" s="121"/>
      <c r="C66" s="26">
        <v>43.469155799999996</v>
      </c>
      <c r="F66" s="57"/>
      <c r="G66" s="57"/>
      <c r="H66" s="57"/>
      <c r="I66" s="57"/>
      <c r="Q66" s="13"/>
    </row>
    <row r="67" spans="1:17" x14ac:dyDescent="0.25">
      <c r="A67" s="25">
        <v>45231</v>
      </c>
      <c r="B67" s="121"/>
      <c r="C67" s="26">
        <v>43.87733759999999</v>
      </c>
      <c r="F67" s="57"/>
      <c r="G67" s="57"/>
      <c r="H67" s="57"/>
      <c r="I67" s="57"/>
      <c r="Q67" s="13"/>
    </row>
    <row r="68" spans="1:17" x14ac:dyDescent="0.25">
      <c r="A68" s="25">
        <v>45261</v>
      </c>
      <c r="B68" s="121"/>
      <c r="C68" s="26">
        <v>53.599345199999988</v>
      </c>
      <c r="F68" s="57"/>
      <c r="G68" s="57"/>
      <c r="H68" s="57"/>
      <c r="I68" s="57"/>
      <c r="Q68" s="13"/>
    </row>
    <row r="69" spans="1:17" x14ac:dyDescent="0.25">
      <c r="A69" s="3"/>
      <c r="Q69" s="13"/>
    </row>
    <row r="70" spans="1:17" ht="27.6" x14ac:dyDescent="0.25">
      <c r="A70" s="55" t="s">
        <v>8</v>
      </c>
      <c r="B70" s="9" t="s">
        <v>15</v>
      </c>
      <c r="C70" s="8" t="s">
        <v>21</v>
      </c>
      <c r="F70" s="56"/>
      <c r="G70" s="56"/>
      <c r="H70" s="56"/>
      <c r="I70" s="56"/>
      <c r="Q70" s="13"/>
    </row>
    <row r="71" spans="1:17" x14ac:dyDescent="0.25">
      <c r="A71" s="25">
        <v>44927</v>
      </c>
      <c r="B71" s="30">
        <v>206</v>
      </c>
      <c r="C71" s="26">
        <v>80.444176399999975</v>
      </c>
      <c r="F71" s="57"/>
      <c r="G71" s="57"/>
      <c r="H71" s="57"/>
      <c r="I71" s="57"/>
      <c r="Q71" s="13"/>
    </row>
    <row r="72" spans="1:17" x14ac:dyDescent="0.25">
      <c r="A72" s="25">
        <v>44958</v>
      </c>
      <c r="B72" s="30">
        <v>244</v>
      </c>
      <c r="C72" s="26">
        <v>68.99427571999999</v>
      </c>
      <c r="F72" s="57"/>
      <c r="G72" s="57"/>
      <c r="H72" s="57"/>
      <c r="I72" s="57"/>
      <c r="Q72" s="13"/>
    </row>
    <row r="73" spans="1:17" x14ac:dyDescent="0.25">
      <c r="A73" s="25">
        <v>44986</v>
      </c>
      <c r="B73" s="30">
        <v>131</v>
      </c>
      <c r="C73" s="26">
        <v>64.296448319999996</v>
      </c>
      <c r="F73" s="57"/>
      <c r="G73" s="57"/>
      <c r="H73" s="57"/>
      <c r="I73" s="57"/>
      <c r="Q73" s="13"/>
    </row>
    <row r="74" spans="1:17" x14ac:dyDescent="0.25">
      <c r="A74" s="25">
        <v>45017</v>
      </c>
      <c r="B74" s="30">
        <v>49</v>
      </c>
      <c r="C74" s="26">
        <v>54.054018599999999</v>
      </c>
      <c r="F74" s="57"/>
      <c r="G74" s="57"/>
      <c r="H74" s="57"/>
      <c r="I74" s="57"/>
      <c r="Q74" s="13"/>
    </row>
    <row r="75" spans="1:17" x14ac:dyDescent="0.25">
      <c r="A75" s="25">
        <v>45047</v>
      </c>
      <c r="B75" s="30">
        <v>0</v>
      </c>
      <c r="C75" s="26">
        <v>49.580429319999993</v>
      </c>
      <c r="F75" s="57"/>
      <c r="G75" s="57"/>
      <c r="H75" s="57"/>
      <c r="I75" s="57"/>
      <c r="Q75" s="13"/>
    </row>
    <row r="76" spans="1:17" x14ac:dyDescent="0.25">
      <c r="A76" s="25">
        <v>45078</v>
      </c>
      <c r="B76" s="30">
        <v>0</v>
      </c>
      <c r="C76" s="26">
        <v>54.255464999999901</v>
      </c>
      <c r="F76" s="57"/>
      <c r="G76" s="57"/>
      <c r="H76" s="57"/>
      <c r="I76" s="57"/>
      <c r="Q76" s="13"/>
    </row>
    <row r="77" spans="1:17" x14ac:dyDescent="0.25">
      <c r="A77" s="25">
        <v>45108</v>
      </c>
      <c r="B77" s="30">
        <v>0</v>
      </c>
      <c r="C77" s="26">
        <v>105.95566359999999</v>
      </c>
      <c r="F77" s="57"/>
      <c r="G77" s="57"/>
      <c r="H77" s="57"/>
      <c r="I77" s="57"/>
      <c r="Q77" s="13"/>
    </row>
    <row r="78" spans="1:17" x14ac:dyDescent="0.25">
      <c r="A78" s="25">
        <v>45139</v>
      </c>
      <c r="B78" s="30">
        <v>0</v>
      </c>
      <c r="C78" s="26">
        <v>129.22396979999999</v>
      </c>
      <c r="F78" s="57"/>
      <c r="G78" s="57"/>
      <c r="H78" s="57"/>
      <c r="I78" s="57"/>
      <c r="Q78" s="13"/>
    </row>
    <row r="79" spans="1:17" x14ac:dyDescent="0.25">
      <c r="A79" s="25">
        <v>45170</v>
      </c>
      <c r="B79" s="30">
        <v>0</v>
      </c>
      <c r="C79" s="26">
        <v>80.460516399999989</v>
      </c>
      <c r="F79" s="57"/>
      <c r="G79" s="57"/>
      <c r="H79" s="57"/>
      <c r="I79" s="57"/>
      <c r="Q79" s="13"/>
    </row>
    <row r="80" spans="1:17" x14ac:dyDescent="0.25">
      <c r="A80" s="25">
        <v>45200</v>
      </c>
      <c r="B80" s="30">
        <v>0</v>
      </c>
      <c r="C80" s="26">
        <v>43.469155799999996</v>
      </c>
      <c r="F80" s="57"/>
      <c r="G80" s="57"/>
      <c r="H80" s="57"/>
      <c r="I80" s="57"/>
      <c r="Q80" s="13"/>
    </row>
    <row r="81" spans="1:17" x14ac:dyDescent="0.25">
      <c r="A81" s="25">
        <v>45231</v>
      </c>
      <c r="B81" s="30">
        <v>45</v>
      </c>
      <c r="C81" s="26">
        <v>43.87733759999999</v>
      </c>
      <c r="F81" s="57"/>
      <c r="G81" s="57"/>
      <c r="H81" s="57"/>
      <c r="I81" s="57"/>
      <c r="Q81" s="13"/>
    </row>
    <row r="82" spans="1:17" x14ac:dyDescent="0.25">
      <c r="A82" s="25">
        <v>45261</v>
      </c>
      <c r="B82" s="30">
        <v>112</v>
      </c>
      <c r="C82" s="26">
        <v>53.599345199999988</v>
      </c>
      <c r="F82" s="57"/>
      <c r="G82" s="57"/>
      <c r="H82" s="57"/>
      <c r="I82" s="57"/>
      <c r="Q82" s="13"/>
    </row>
    <row r="83" spans="1:17" x14ac:dyDescent="0.25">
      <c r="A83" s="58"/>
      <c r="B83" s="59"/>
      <c r="C83" s="57"/>
      <c r="F83" s="57"/>
      <c r="G83" s="57"/>
      <c r="H83" s="57"/>
      <c r="I83" s="57"/>
      <c r="Q83" s="13"/>
    </row>
    <row r="84" spans="1:17" ht="27.6" x14ac:dyDescent="0.25">
      <c r="A84" s="55" t="s">
        <v>8</v>
      </c>
      <c r="B84" s="9" t="s">
        <v>16</v>
      </c>
      <c r="C84" s="8" t="s">
        <v>21</v>
      </c>
      <c r="F84" s="57"/>
      <c r="G84" s="57"/>
      <c r="H84" s="57"/>
      <c r="I84" s="57"/>
      <c r="Q84" s="13"/>
    </row>
    <row r="85" spans="1:17" x14ac:dyDescent="0.25">
      <c r="A85" s="25">
        <v>44927</v>
      </c>
      <c r="B85" s="30">
        <v>0</v>
      </c>
      <c r="C85" s="26">
        <v>80.444176399999975</v>
      </c>
      <c r="F85" s="57"/>
      <c r="G85" s="57"/>
      <c r="H85" s="57"/>
      <c r="I85" s="57"/>
      <c r="Q85" s="13"/>
    </row>
    <row r="86" spans="1:17" x14ac:dyDescent="0.25">
      <c r="A86" s="25">
        <v>44958</v>
      </c>
      <c r="B86" s="30">
        <v>0</v>
      </c>
      <c r="C86" s="26">
        <v>68.99427571999999</v>
      </c>
      <c r="F86" s="57"/>
      <c r="G86" s="57"/>
      <c r="H86" s="57"/>
      <c r="I86" s="57"/>
      <c r="Q86" s="13"/>
    </row>
    <row r="87" spans="1:17" x14ac:dyDescent="0.25">
      <c r="A87" s="25">
        <v>44986</v>
      </c>
      <c r="B87" s="30">
        <v>0</v>
      </c>
      <c r="C87" s="26">
        <v>64.296448319999996</v>
      </c>
      <c r="F87" s="57"/>
      <c r="G87" s="57"/>
      <c r="H87" s="57"/>
      <c r="I87" s="57"/>
      <c r="Q87" s="13"/>
    </row>
    <row r="88" spans="1:17" x14ac:dyDescent="0.25">
      <c r="A88" s="25">
        <v>45017</v>
      </c>
      <c r="B88" s="30">
        <v>0</v>
      </c>
      <c r="C88" s="26">
        <v>54.054018599999999</v>
      </c>
      <c r="F88" s="57"/>
      <c r="G88" s="57"/>
      <c r="H88" s="57"/>
      <c r="I88" s="57"/>
      <c r="Q88" s="13"/>
    </row>
    <row r="89" spans="1:17" x14ac:dyDescent="0.25">
      <c r="A89" s="25">
        <v>45047</v>
      </c>
      <c r="B89" s="30">
        <v>1</v>
      </c>
      <c r="C89" s="26">
        <v>49.580429319999993</v>
      </c>
      <c r="F89" s="57"/>
      <c r="G89" s="57"/>
      <c r="H89" s="57"/>
      <c r="I89" s="57"/>
      <c r="Q89" s="13"/>
    </row>
    <row r="90" spans="1:17" x14ac:dyDescent="0.25">
      <c r="A90" s="25">
        <v>45078</v>
      </c>
      <c r="B90" s="30">
        <v>90</v>
      </c>
      <c r="C90" s="26">
        <v>54.255464999999901</v>
      </c>
      <c r="F90" s="57"/>
      <c r="G90" s="57"/>
      <c r="H90" s="57"/>
      <c r="I90" s="57"/>
      <c r="Q90" s="13"/>
    </row>
    <row r="91" spans="1:17" x14ac:dyDescent="0.25">
      <c r="A91" s="25">
        <v>45108</v>
      </c>
      <c r="B91" s="30">
        <v>262</v>
      </c>
      <c r="C91" s="26">
        <v>105.95566359999999</v>
      </c>
      <c r="F91" s="57"/>
      <c r="G91" s="57"/>
      <c r="H91" s="57"/>
      <c r="I91" s="57"/>
      <c r="Q91" s="13"/>
    </row>
    <row r="92" spans="1:17" x14ac:dyDescent="0.25">
      <c r="A92" s="25">
        <v>45139</v>
      </c>
      <c r="B92" s="30">
        <v>191</v>
      </c>
      <c r="C92" s="26">
        <v>129.22396979999999</v>
      </c>
      <c r="F92" s="57"/>
      <c r="G92" s="57"/>
      <c r="H92" s="57"/>
      <c r="I92" s="57"/>
      <c r="Q92" s="13"/>
    </row>
    <row r="93" spans="1:17" x14ac:dyDescent="0.25">
      <c r="A93" s="25">
        <v>45170</v>
      </c>
      <c r="B93" s="30">
        <v>123</v>
      </c>
      <c r="C93" s="26">
        <v>80.460516399999989</v>
      </c>
      <c r="F93" s="57"/>
      <c r="G93" s="57"/>
      <c r="H93" s="57"/>
      <c r="I93" s="57"/>
      <c r="Q93" s="13"/>
    </row>
    <row r="94" spans="1:17" x14ac:dyDescent="0.25">
      <c r="A94" s="25">
        <v>45200</v>
      </c>
      <c r="B94" s="30">
        <v>6</v>
      </c>
      <c r="C94" s="26">
        <v>43.469155799999996</v>
      </c>
      <c r="F94" s="57"/>
      <c r="G94" s="57"/>
      <c r="H94" s="57"/>
      <c r="I94" s="57"/>
      <c r="Q94" s="13"/>
    </row>
    <row r="95" spans="1:17" x14ac:dyDescent="0.25">
      <c r="A95" s="25">
        <v>45231</v>
      </c>
      <c r="B95" s="30">
        <v>4</v>
      </c>
      <c r="C95" s="26">
        <v>43.87733759999999</v>
      </c>
      <c r="F95" s="57"/>
      <c r="G95" s="57"/>
      <c r="H95" s="57"/>
      <c r="I95" s="57"/>
      <c r="Q95" s="13"/>
    </row>
    <row r="96" spans="1:17" x14ac:dyDescent="0.25">
      <c r="A96" s="25">
        <v>45261</v>
      </c>
      <c r="B96" s="30">
        <v>0</v>
      </c>
      <c r="C96" s="26">
        <v>53.599345199999988</v>
      </c>
      <c r="F96" s="57"/>
      <c r="G96" s="57"/>
      <c r="H96" s="57"/>
      <c r="I96" s="57"/>
      <c r="Q96" s="13"/>
    </row>
    <row r="97" spans="1:17" x14ac:dyDescent="0.25">
      <c r="A97" s="58"/>
      <c r="B97" s="59"/>
      <c r="C97" s="59"/>
      <c r="E97" s="57"/>
      <c r="F97" s="57"/>
      <c r="G97" s="57"/>
      <c r="H97" s="57"/>
      <c r="I97" s="57"/>
      <c r="Q97" s="13"/>
    </row>
    <row r="98" spans="1:17" x14ac:dyDescent="0.25">
      <c r="A98" s="58"/>
      <c r="B98" s="59"/>
      <c r="C98" s="59"/>
      <c r="E98" s="57"/>
      <c r="F98" s="57"/>
      <c r="G98" s="57"/>
      <c r="H98" s="57"/>
      <c r="I98" s="57"/>
      <c r="Q98" s="13"/>
    </row>
    <row r="99" spans="1:17" ht="14.4" x14ac:dyDescent="0.3">
      <c r="A99" s="58"/>
      <c r="B99" s="59"/>
      <c r="C99" s="59"/>
      <c r="E99" s="57" t="s">
        <v>97</v>
      </c>
      <c r="F99" s="252">
        <v>0.7423889092565451</v>
      </c>
      <c r="G99" s="57"/>
      <c r="H99" s="57"/>
      <c r="I99" s="57"/>
      <c r="Q99" s="13"/>
    </row>
    <row r="100" spans="1:17" ht="14.4" x14ac:dyDescent="0.3">
      <c r="A100" s="58"/>
      <c r="B100" s="59"/>
      <c r="C100" s="59"/>
      <c r="E100" s="253" t="s">
        <v>59</v>
      </c>
      <c r="F100" s="252">
        <v>43.3919717976421</v>
      </c>
      <c r="G100" s="57"/>
      <c r="H100" s="57"/>
      <c r="I100" s="57"/>
      <c r="Q100" s="13"/>
    </row>
    <row r="101" spans="1:17" ht="14.4" x14ac:dyDescent="0.3">
      <c r="A101" s="58"/>
      <c r="B101" s="59"/>
      <c r="C101" s="59"/>
      <c r="E101" s="252" t="s">
        <v>15</v>
      </c>
      <c r="F101" s="252">
        <v>0.1341044029334367</v>
      </c>
      <c r="G101" s="57"/>
      <c r="H101" s="57"/>
      <c r="I101" s="57"/>
      <c r="Q101" s="13"/>
    </row>
    <row r="102" spans="1:17" ht="14.4" x14ac:dyDescent="0.3">
      <c r="A102" s="58"/>
      <c r="B102" s="59"/>
      <c r="C102" s="59"/>
      <c r="E102" s="252" t="s">
        <v>16</v>
      </c>
      <c r="F102" s="252">
        <v>0.2983264033673263</v>
      </c>
      <c r="G102" s="57"/>
      <c r="H102" s="57"/>
      <c r="I102" s="57"/>
      <c r="Q102" s="13"/>
    </row>
    <row r="103" spans="1:17" x14ac:dyDescent="0.25">
      <c r="A103" s="58"/>
      <c r="B103" s="59"/>
      <c r="C103" s="59"/>
      <c r="E103" s="251" t="s">
        <v>98</v>
      </c>
      <c r="F103" s="251"/>
      <c r="G103" s="251"/>
      <c r="H103" s="57"/>
      <c r="I103" s="57"/>
      <c r="Q103" s="13"/>
    </row>
    <row r="104" spans="1:17" x14ac:dyDescent="0.25">
      <c r="A104" s="58"/>
      <c r="B104" s="59"/>
      <c r="C104" s="59"/>
      <c r="E104" s="57"/>
      <c r="F104" s="57"/>
      <c r="G104" s="57"/>
      <c r="H104" s="57"/>
      <c r="I104" s="57"/>
      <c r="Q104" s="13"/>
    </row>
    <row r="105" spans="1:17" x14ac:dyDescent="0.25">
      <c r="A105" s="58"/>
      <c r="B105" s="59"/>
      <c r="C105" s="59"/>
      <c r="E105" s="57"/>
      <c r="F105" s="57"/>
      <c r="G105" s="57"/>
      <c r="H105" s="57"/>
      <c r="I105" s="57"/>
      <c r="Q105" s="13"/>
    </row>
    <row r="106" spans="1:17" x14ac:dyDescent="0.25">
      <c r="A106" s="3" t="s">
        <v>22</v>
      </c>
      <c r="Q106" s="13"/>
    </row>
    <row r="107" spans="1:17" ht="65.25" customHeight="1" x14ac:dyDescent="0.25">
      <c r="A107" s="55" t="s">
        <v>8</v>
      </c>
      <c r="B107" s="10" t="s">
        <v>17</v>
      </c>
      <c r="C107" s="9" t="s">
        <v>15</v>
      </c>
      <c r="D107" s="9" t="s">
        <v>16</v>
      </c>
      <c r="E107" s="8" t="s">
        <v>23</v>
      </c>
      <c r="F107" s="8" t="s">
        <v>24</v>
      </c>
      <c r="G107" s="134" t="s">
        <v>25</v>
      </c>
      <c r="H107" s="134" t="s">
        <v>26</v>
      </c>
      <c r="I107" s="134" t="s">
        <v>27</v>
      </c>
      <c r="J107" s="61"/>
      <c r="K107" s="61"/>
      <c r="Q107" s="13"/>
    </row>
    <row r="108" spans="1:17" ht="14.4" x14ac:dyDescent="0.3">
      <c r="A108" s="25">
        <v>44927</v>
      </c>
      <c r="B108" s="121"/>
      <c r="C108" s="30">
        <v>206</v>
      </c>
      <c r="D108" s="30">
        <f>K41</f>
        <v>0</v>
      </c>
      <c r="E108" s="26">
        <v>80.444176399999975</v>
      </c>
      <c r="F108" s="62"/>
      <c r="G108" s="135"/>
      <c r="H108" s="135"/>
      <c r="I108" s="64"/>
      <c r="J108" s="61"/>
      <c r="K108" s="61"/>
      <c r="Q108" s="13"/>
    </row>
    <row r="109" spans="1:17" ht="14.4" x14ac:dyDescent="0.3">
      <c r="A109" s="25">
        <v>44958</v>
      </c>
      <c r="B109" s="121"/>
      <c r="C109" s="30">
        <v>244</v>
      </c>
      <c r="D109" s="30">
        <v>0</v>
      </c>
      <c r="E109" s="26">
        <v>68.99427571999999</v>
      </c>
      <c r="F109" s="62"/>
      <c r="G109" s="136"/>
      <c r="H109" s="136"/>
      <c r="I109" s="64"/>
      <c r="J109" s="61"/>
      <c r="K109" s="61"/>
      <c r="Q109" s="13"/>
    </row>
    <row r="110" spans="1:17" ht="14.4" x14ac:dyDescent="0.3">
      <c r="A110" s="25">
        <v>44986</v>
      </c>
      <c r="B110" s="121"/>
      <c r="C110" s="30">
        <v>131</v>
      </c>
      <c r="D110" s="30">
        <v>0</v>
      </c>
      <c r="E110" s="26">
        <v>64.296448319999996</v>
      </c>
      <c r="F110" s="62"/>
      <c r="G110" s="136"/>
      <c r="H110" s="136"/>
      <c r="I110" s="64"/>
      <c r="J110" s="61"/>
      <c r="K110" s="61"/>
      <c r="Q110" s="13"/>
    </row>
    <row r="111" spans="1:17" x14ac:dyDescent="0.25">
      <c r="A111" s="25">
        <v>45017</v>
      </c>
      <c r="B111" s="121"/>
      <c r="C111" s="30">
        <v>49</v>
      </c>
      <c r="D111" s="30">
        <v>0</v>
      </c>
      <c r="E111" s="26">
        <v>54.054018599999999</v>
      </c>
      <c r="F111" s="62"/>
      <c r="G111" s="62"/>
      <c r="H111" s="62"/>
      <c r="I111" s="64"/>
      <c r="J111" s="217" t="s">
        <v>77</v>
      </c>
      <c r="K111" s="234"/>
      <c r="L111" s="234"/>
      <c r="M111" s="234"/>
      <c r="N111" s="234"/>
      <c r="Q111" s="13"/>
    </row>
    <row r="112" spans="1:17" x14ac:dyDescent="0.25">
      <c r="A112" s="25">
        <v>45047</v>
      </c>
      <c r="B112" s="121"/>
      <c r="C112" s="30">
        <v>0</v>
      </c>
      <c r="D112" s="30">
        <v>1</v>
      </c>
      <c r="E112" s="26">
        <v>49.580429319999993</v>
      </c>
      <c r="F112" s="62"/>
      <c r="G112" s="62"/>
      <c r="H112" s="62"/>
      <c r="I112" s="64"/>
      <c r="J112" s="235"/>
      <c r="K112" s="234"/>
      <c r="L112" s="234"/>
      <c r="M112" s="234"/>
      <c r="N112" s="234"/>
      <c r="Q112" s="13"/>
    </row>
    <row r="113" spans="1:17" x14ac:dyDescent="0.25">
      <c r="A113" s="25">
        <v>45078</v>
      </c>
      <c r="B113" s="121"/>
      <c r="C113" s="30">
        <v>0</v>
      </c>
      <c r="D113" s="30">
        <v>90</v>
      </c>
      <c r="E113" s="26">
        <v>54.255464999999901</v>
      </c>
      <c r="F113" s="62"/>
      <c r="G113" s="62"/>
      <c r="H113" s="62"/>
      <c r="I113" s="64"/>
      <c r="J113" s="235"/>
      <c r="K113" s="234"/>
      <c r="L113" s="234"/>
      <c r="M113" s="234"/>
      <c r="N113" s="234"/>
      <c r="Q113" s="13"/>
    </row>
    <row r="114" spans="1:17" x14ac:dyDescent="0.25">
      <c r="A114" s="25">
        <v>45108</v>
      </c>
      <c r="B114" s="121"/>
      <c r="C114" s="30">
        <v>0</v>
      </c>
      <c r="D114" s="30">
        <v>262</v>
      </c>
      <c r="E114" s="26">
        <v>105.95566359999999</v>
      </c>
      <c r="F114" s="62"/>
      <c r="G114" s="62"/>
      <c r="H114" s="62"/>
      <c r="I114" s="64"/>
      <c r="J114" s="235"/>
      <c r="K114" s="234"/>
      <c r="L114" s="234"/>
      <c r="M114" s="234"/>
      <c r="N114" s="234"/>
      <c r="Q114" s="13"/>
    </row>
    <row r="115" spans="1:17" x14ac:dyDescent="0.25">
      <c r="A115" s="25">
        <v>45139</v>
      </c>
      <c r="B115" s="121"/>
      <c r="C115" s="30">
        <v>0</v>
      </c>
      <c r="D115" s="30">
        <v>191</v>
      </c>
      <c r="E115" s="26">
        <v>129.22396979999999</v>
      </c>
      <c r="F115" s="62"/>
      <c r="G115" s="62"/>
      <c r="H115" s="62"/>
      <c r="I115" s="64"/>
      <c r="J115" s="235"/>
      <c r="K115" s="234"/>
      <c r="L115" s="234"/>
      <c r="M115" s="234"/>
      <c r="N115" s="234"/>
      <c r="Q115" s="13"/>
    </row>
    <row r="116" spans="1:17" x14ac:dyDescent="0.25">
      <c r="A116" s="25">
        <v>45170</v>
      </c>
      <c r="B116" s="121"/>
      <c r="C116" s="30">
        <v>0</v>
      </c>
      <c r="D116" s="30">
        <v>123</v>
      </c>
      <c r="E116" s="26">
        <v>80.460516399999989</v>
      </c>
      <c r="F116" s="62"/>
      <c r="G116" s="62"/>
      <c r="H116" s="62"/>
      <c r="I116" s="64"/>
      <c r="J116" s="235"/>
      <c r="K116" s="234"/>
      <c r="L116" s="234"/>
      <c r="M116" s="234"/>
      <c r="N116" s="234"/>
      <c r="Q116" s="13"/>
    </row>
    <row r="117" spans="1:17" x14ac:dyDescent="0.25">
      <c r="A117" s="25">
        <v>45200</v>
      </c>
      <c r="B117" s="121"/>
      <c r="C117" s="30">
        <v>0</v>
      </c>
      <c r="D117" s="30">
        <v>6</v>
      </c>
      <c r="E117" s="26">
        <v>43.469155799999996</v>
      </c>
      <c r="F117" s="62"/>
      <c r="G117" s="62"/>
      <c r="H117" s="62"/>
      <c r="I117" s="64"/>
      <c r="J117" s="236"/>
      <c r="K117" s="237"/>
      <c r="L117" s="237"/>
      <c r="M117" s="237"/>
      <c r="N117" s="237"/>
      <c r="Q117" s="13"/>
    </row>
    <row r="118" spans="1:17" x14ac:dyDescent="0.25">
      <c r="A118" s="25">
        <v>45231</v>
      </c>
      <c r="B118" s="121"/>
      <c r="C118" s="30">
        <v>45</v>
      </c>
      <c r="D118" s="30">
        <v>4</v>
      </c>
      <c r="E118" s="26">
        <v>43.87733759999999</v>
      </c>
      <c r="F118" s="62"/>
      <c r="G118" s="62"/>
      <c r="H118" s="62"/>
      <c r="I118" s="64"/>
      <c r="J118" s="61"/>
      <c r="K118" s="61"/>
      <c r="Q118" s="13"/>
    </row>
    <row r="119" spans="1:17" ht="43.2" x14ac:dyDescent="0.3">
      <c r="A119" s="25">
        <v>45261</v>
      </c>
      <c r="B119" s="121"/>
      <c r="C119" s="30">
        <v>112</v>
      </c>
      <c r="D119" s="30">
        <v>0</v>
      </c>
      <c r="E119" s="26">
        <v>53.599345199999988</v>
      </c>
      <c r="F119" s="62"/>
      <c r="G119" s="62"/>
      <c r="H119" s="62"/>
      <c r="I119" s="64"/>
      <c r="J119" s="137" t="s">
        <v>28</v>
      </c>
      <c r="K119" s="138" t="s">
        <v>29</v>
      </c>
      <c r="Q119" s="13"/>
    </row>
    <row r="120" spans="1:17" ht="14.4" x14ac:dyDescent="0.3">
      <c r="A120" s="139">
        <v>45292</v>
      </c>
      <c r="B120" s="140">
        <v>0</v>
      </c>
      <c r="C120" s="30">
        <v>223</v>
      </c>
      <c r="D120" s="30">
        <v>0</v>
      </c>
      <c r="E120" s="38">
        <v>57.28</v>
      </c>
      <c r="F120" s="72">
        <f>F100+(F101*C120+F102*D120)</f>
        <v>73.297253651798485</v>
      </c>
      <c r="G120" s="72">
        <f>(F120-E120)/F120*100</f>
        <v>21.852460841014704</v>
      </c>
      <c r="H120" s="73">
        <f>E120-F120</f>
        <v>-16.017253651798484</v>
      </c>
      <c r="I120" s="74">
        <f>H120</f>
        <v>-16.017253651798484</v>
      </c>
      <c r="J120" s="141">
        <v>45292</v>
      </c>
      <c r="K120" s="142">
        <f>I120</f>
        <v>-16.017253651798484</v>
      </c>
      <c r="Q120" s="13"/>
    </row>
    <row r="121" spans="1:17" ht="14.4" x14ac:dyDescent="0.3">
      <c r="A121" s="139">
        <v>45323</v>
      </c>
      <c r="B121" s="140">
        <v>0</v>
      </c>
      <c r="C121" s="30">
        <v>151</v>
      </c>
      <c r="D121" s="30">
        <v>0</v>
      </c>
      <c r="E121" s="38">
        <v>58.91</v>
      </c>
      <c r="F121" s="72">
        <f>F100+(F101*C121+F102*D121)</f>
        <v>63.641736640591041</v>
      </c>
      <c r="G121" s="72">
        <f t="shared" ref="G121:G131" si="8">(F121-E121)/F121*100</f>
        <v>7.4349583942263413</v>
      </c>
      <c r="H121" s="73">
        <f t="shared" ref="H121:H131" si="9">E121-F121</f>
        <v>-4.7317366405910448</v>
      </c>
      <c r="I121" s="74">
        <f>I120+H121</f>
        <v>-20.748990292389529</v>
      </c>
      <c r="J121" s="141">
        <v>45323</v>
      </c>
      <c r="K121" s="142">
        <f t="shared" ref="K121:K131" si="10">I121</f>
        <v>-20.748990292389529</v>
      </c>
      <c r="Q121" s="13"/>
    </row>
    <row r="122" spans="1:17" ht="14.4" x14ac:dyDescent="0.3">
      <c r="A122" s="139">
        <v>45352</v>
      </c>
      <c r="B122" s="140">
        <v>0</v>
      </c>
      <c r="C122" s="30">
        <v>123</v>
      </c>
      <c r="D122" s="30">
        <v>0</v>
      </c>
      <c r="E122" s="38">
        <v>70.41</v>
      </c>
      <c r="F122" s="72">
        <f>F100+(F101*C122+F102*D122)</f>
        <v>59.886813358454816</v>
      </c>
      <c r="G122" s="72">
        <f t="shared" si="8"/>
        <v>-17.571792605758205</v>
      </c>
      <c r="H122" s="73">
        <f t="shared" si="9"/>
        <v>10.52318664154518</v>
      </c>
      <c r="I122" s="74">
        <f t="shared" ref="I122:I131" si="11">I121+H122</f>
        <v>-10.225803650844348</v>
      </c>
      <c r="J122" s="141">
        <v>45352</v>
      </c>
      <c r="K122" s="142">
        <f t="shared" si="10"/>
        <v>-10.225803650844348</v>
      </c>
      <c r="Q122" s="13"/>
    </row>
    <row r="123" spans="1:17" ht="14.4" x14ac:dyDescent="0.3">
      <c r="A123" s="139">
        <v>45383</v>
      </c>
      <c r="B123" s="140">
        <v>0</v>
      </c>
      <c r="C123" s="30">
        <v>0</v>
      </c>
      <c r="D123" s="30">
        <v>9</v>
      </c>
      <c r="E123" s="38">
        <v>38.56</v>
      </c>
      <c r="F123" s="72">
        <f>F100+(F101*C123+F102*D123)</f>
        <v>46.076909427948038</v>
      </c>
      <c r="G123" s="72">
        <f t="shared" si="8"/>
        <v>16.31383163773706</v>
      </c>
      <c r="H123" s="73">
        <f t="shared" si="9"/>
        <v>-7.5169094279480362</v>
      </c>
      <c r="I123" s="74">
        <f t="shared" si="11"/>
        <v>-17.742713078792384</v>
      </c>
      <c r="J123" s="141">
        <v>45383</v>
      </c>
      <c r="K123" s="142">
        <f t="shared" si="10"/>
        <v>-17.742713078792384</v>
      </c>
      <c r="Q123" s="13"/>
    </row>
    <row r="124" spans="1:17" ht="14.4" x14ac:dyDescent="0.3">
      <c r="A124" s="139">
        <v>45413</v>
      </c>
      <c r="B124" s="140">
        <v>0</v>
      </c>
      <c r="C124" s="30">
        <v>0</v>
      </c>
      <c r="D124" s="30">
        <v>12</v>
      </c>
      <c r="E124" s="38">
        <v>41.61</v>
      </c>
      <c r="F124" s="72">
        <f>F100+(F101*C124+F102*D124)</f>
        <v>46.971888638050018</v>
      </c>
      <c r="G124" s="72">
        <f t="shared" si="8"/>
        <v>11.415101230795669</v>
      </c>
      <c r="H124" s="73">
        <f t="shared" si="9"/>
        <v>-5.3618886380500186</v>
      </c>
      <c r="I124" s="74">
        <f t="shared" si="11"/>
        <v>-23.104601716842403</v>
      </c>
      <c r="J124" s="141">
        <v>45413</v>
      </c>
      <c r="K124" s="142">
        <f t="shared" si="10"/>
        <v>-23.104601716842403</v>
      </c>
      <c r="Q124" s="13"/>
    </row>
    <row r="125" spans="1:17" ht="14.4" x14ac:dyDescent="0.3">
      <c r="A125" s="139">
        <v>45444</v>
      </c>
      <c r="B125" s="140">
        <v>0</v>
      </c>
      <c r="C125" s="30">
        <v>0</v>
      </c>
      <c r="D125" s="30">
        <v>216</v>
      </c>
      <c r="E125" s="38">
        <v>81.98</v>
      </c>
      <c r="F125" s="72">
        <f>F100+(F101*C125+F102*D125)</f>
        <v>107.83047492498459</v>
      </c>
      <c r="G125" s="72">
        <f t="shared" si="8"/>
        <v>23.973255188728622</v>
      </c>
      <c r="H125" s="73">
        <f t="shared" si="9"/>
        <v>-25.850474924984582</v>
      </c>
      <c r="I125" s="74">
        <f t="shared" si="11"/>
        <v>-48.955076641826984</v>
      </c>
      <c r="J125" s="141">
        <v>45444</v>
      </c>
      <c r="K125" s="142">
        <f t="shared" si="10"/>
        <v>-48.955076641826984</v>
      </c>
      <c r="Q125" s="13"/>
    </row>
    <row r="126" spans="1:17" ht="14.4" x14ac:dyDescent="0.3">
      <c r="A126" s="139">
        <v>45474</v>
      </c>
      <c r="B126" s="140">
        <v>0</v>
      </c>
      <c r="C126" s="30">
        <v>0</v>
      </c>
      <c r="D126" s="30">
        <v>276</v>
      </c>
      <c r="E126" s="38">
        <v>124.2</v>
      </c>
      <c r="F126" s="72">
        <f>F100+(F101*C126+F102*D126)</f>
        <v>125.73005912702416</v>
      </c>
      <c r="G126" s="72">
        <f t="shared" si="8"/>
        <v>1.2169397975692926</v>
      </c>
      <c r="H126" s="73">
        <f t="shared" si="9"/>
        <v>-1.5300591270241597</v>
      </c>
      <c r="I126" s="74">
        <f t="shared" si="11"/>
        <v>-50.485135768851144</v>
      </c>
      <c r="J126" s="141">
        <v>45474</v>
      </c>
      <c r="K126" s="142">
        <f t="shared" si="10"/>
        <v>-50.485135768851144</v>
      </c>
      <c r="Q126" s="13"/>
    </row>
    <row r="127" spans="1:17" ht="14.4" x14ac:dyDescent="0.3">
      <c r="A127" s="139">
        <v>45505</v>
      </c>
      <c r="B127" s="140">
        <v>0</v>
      </c>
      <c r="C127" s="30">
        <v>0</v>
      </c>
      <c r="D127" s="30">
        <v>235</v>
      </c>
      <c r="E127" s="38">
        <v>113.9</v>
      </c>
      <c r="F127" s="72">
        <f>F100+(F101*C127+F102*D127)</f>
        <v>113.49867658896378</v>
      </c>
      <c r="G127" s="72">
        <f t="shared" si="8"/>
        <v>-0.35359303129993835</v>
      </c>
      <c r="H127" s="73">
        <f t="shared" si="9"/>
        <v>0.40132341103623048</v>
      </c>
      <c r="I127" s="74">
        <f t="shared" si="11"/>
        <v>-50.083812357814914</v>
      </c>
      <c r="J127" s="141">
        <v>45505</v>
      </c>
      <c r="K127" s="142">
        <f t="shared" si="10"/>
        <v>-50.083812357814914</v>
      </c>
      <c r="Q127" s="13"/>
    </row>
    <row r="128" spans="1:17" ht="14.4" x14ac:dyDescent="0.3">
      <c r="A128" s="139">
        <v>45536</v>
      </c>
      <c r="B128" s="140">
        <v>0</v>
      </c>
      <c r="C128" s="30">
        <v>0</v>
      </c>
      <c r="D128" s="30">
        <v>90</v>
      </c>
      <c r="E128" s="38">
        <v>74.41</v>
      </c>
      <c r="F128" s="72">
        <f>F100+(F101*C128+F102*D128)</f>
        <v>70.241348100701458</v>
      </c>
      <c r="G128" s="72">
        <f t="shared" si="8"/>
        <v>-5.9347549727009135</v>
      </c>
      <c r="H128" s="73">
        <f t="shared" si="9"/>
        <v>4.1686518992985384</v>
      </c>
      <c r="I128" s="74">
        <f t="shared" si="11"/>
        <v>-45.915160458516375</v>
      </c>
      <c r="J128" s="141">
        <v>45536</v>
      </c>
      <c r="K128" s="142">
        <f t="shared" si="10"/>
        <v>-45.915160458516375</v>
      </c>
      <c r="Q128" s="13"/>
    </row>
    <row r="129" spans="1:17" ht="14.4" x14ac:dyDescent="0.3">
      <c r="A129" s="139">
        <v>45566</v>
      </c>
      <c r="B129" s="140">
        <v>0</v>
      </c>
      <c r="C129" s="30">
        <v>0</v>
      </c>
      <c r="D129" s="30">
        <v>19</v>
      </c>
      <c r="E129" s="38">
        <v>48.75</v>
      </c>
      <c r="F129" s="72">
        <f>F100+(F101*C129+F102*D129)</f>
        <v>49.060173461621297</v>
      </c>
      <c r="G129" s="72">
        <f t="shared" si="8"/>
        <v>0.63223066641608694</v>
      </c>
      <c r="H129" s="73">
        <f t="shared" si="9"/>
        <v>-0.31017346162129655</v>
      </c>
      <c r="I129" s="74">
        <f t="shared" si="11"/>
        <v>-46.225333920137672</v>
      </c>
      <c r="J129" s="141">
        <v>45566</v>
      </c>
      <c r="K129" s="142">
        <f t="shared" si="10"/>
        <v>-46.225333920137672</v>
      </c>
      <c r="Q129" s="13"/>
    </row>
    <row r="130" spans="1:17" ht="14.4" x14ac:dyDescent="0.3">
      <c r="A130" s="139">
        <v>45597</v>
      </c>
      <c r="B130" s="140">
        <v>0</v>
      </c>
      <c r="C130" s="30">
        <v>105</v>
      </c>
      <c r="D130" s="30">
        <v>0</v>
      </c>
      <c r="E130" s="38">
        <v>50.66</v>
      </c>
      <c r="F130" s="72">
        <f>F100+(F101*C130+F102*D130)</f>
        <v>57.472934105652953</v>
      </c>
      <c r="G130" s="72">
        <f t="shared" si="8"/>
        <v>11.854160939701957</v>
      </c>
      <c r="H130" s="73">
        <f t="shared" si="9"/>
        <v>-6.8129341056529569</v>
      </c>
      <c r="I130" s="74">
        <f t="shared" si="11"/>
        <v>-53.038268025790629</v>
      </c>
      <c r="J130" s="141">
        <v>45597</v>
      </c>
      <c r="K130" s="142">
        <f t="shared" si="10"/>
        <v>-53.038268025790629</v>
      </c>
      <c r="Q130" s="13"/>
    </row>
    <row r="131" spans="1:17" ht="14.4" x14ac:dyDescent="0.3">
      <c r="A131" s="139">
        <v>45627</v>
      </c>
      <c r="B131" s="140">
        <v>0</v>
      </c>
      <c r="C131" s="30">
        <v>181</v>
      </c>
      <c r="D131" s="30">
        <v>0</v>
      </c>
      <c r="E131" s="38">
        <v>62.79</v>
      </c>
      <c r="F131" s="72">
        <f>F100+(F101*C131+F102*D131)</f>
        <v>67.664868728594143</v>
      </c>
      <c r="G131" s="72">
        <f t="shared" si="8"/>
        <v>7.2044309258137957</v>
      </c>
      <c r="H131" s="73">
        <f t="shared" si="9"/>
        <v>-4.8748687285941443</v>
      </c>
      <c r="I131" s="74">
        <f t="shared" si="11"/>
        <v>-57.913136754384773</v>
      </c>
      <c r="J131" s="141">
        <v>45627</v>
      </c>
      <c r="K131" s="142">
        <f t="shared" si="10"/>
        <v>-57.913136754384773</v>
      </c>
      <c r="Q131" s="13"/>
    </row>
    <row r="132" spans="1:17" ht="14.4" x14ac:dyDescent="0.3">
      <c r="A132" s="77"/>
      <c r="B132" s="143"/>
      <c r="C132" s="144"/>
      <c r="D132" s="80"/>
      <c r="E132" s="81"/>
      <c r="F132" s="50"/>
      <c r="G132" s="50"/>
      <c r="H132" s="49"/>
      <c r="I132" s="82"/>
      <c r="J132" s="145"/>
      <c r="K132" s="146"/>
      <c r="Q132" s="13"/>
    </row>
    <row r="133" spans="1:17" ht="14.4" x14ac:dyDescent="0.3">
      <c r="A133" s="77"/>
      <c r="B133" s="143"/>
      <c r="C133" s="144"/>
      <c r="D133" s="80"/>
      <c r="E133" s="81"/>
      <c r="F133" s="50"/>
      <c r="G133" s="50"/>
      <c r="H133" s="49"/>
      <c r="I133" s="82"/>
      <c r="J133" s="145"/>
      <c r="K133" s="146"/>
      <c r="Q133" s="13"/>
    </row>
    <row r="134" spans="1:17" ht="14.4" x14ac:dyDescent="0.3">
      <c r="A134" s="77"/>
      <c r="B134" s="143"/>
      <c r="C134" s="144"/>
      <c r="D134" s="80"/>
      <c r="E134" s="81"/>
      <c r="F134" s="50"/>
      <c r="G134" s="50"/>
      <c r="H134" s="49"/>
      <c r="I134" s="82"/>
      <c r="J134" s="145"/>
      <c r="K134" s="146"/>
      <c r="Q134" s="13"/>
    </row>
    <row r="135" spans="1:17" ht="14.4" x14ac:dyDescent="0.3">
      <c r="A135" s="77"/>
      <c r="B135" s="143"/>
      <c r="C135" s="144"/>
      <c r="D135" s="80"/>
      <c r="E135" s="81"/>
      <c r="F135" s="50"/>
      <c r="G135" s="50"/>
      <c r="H135" s="49"/>
      <c r="I135" s="82"/>
      <c r="J135" s="145"/>
      <c r="K135" s="146"/>
      <c r="Q135" s="13"/>
    </row>
    <row r="136" spans="1:17" ht="14.4" x14ac:dyDescent="0.3">
      <c r="A136" s="77"/>
      <c r="B136" s="143"/>
      <c r="C136" s="144"/>
      <c r="D136" s="80"/>
      <c r="E136" s="81"/>
      <c r="F136" s="50"/>
      <c r="G136" s="50"/>
      <c r="H136" s="49"/>
      <c r="I136" s="82"/>
      <c r="J136" s="145"/>
      <c r="K136" s="146"/>
      <c r="Q136" s="13"/>
    </row>
    <row r="137" spans="1:17" ht="14.4" x14ac:dyDescent="0.3">
      <c r="A137" s="77"/>
      <c r="B137" s="143"/>
      <c r="C137" s="144"/>
      <c r="D137" s="80"/>
      <c r="E137" s="81"/>
      <c r="F137" s="50"/>
      <c r="G137" s="50"/>
      <c r="H137" s="49"/>
      <c r="I137" s="82"/>
      <c r="J137" s="145"/>
      <c r="K137" s="146"/>
      <c r="Q137" s="13"/>
    </row>
    <row r="138" spans="1:17" ht="14.4" x14ac:dyDescent="0.3">
      <c r="A138" s="77"/>
      <c r="B138" s="143"/>
      <c r="C138" s="144"/>
      <c r="D138" s="80"/>
      <c r="E138" s="81"/>
      <c r="F138" s="50"/>
      <c r="G138" s="50"/>
      <c r="H138" s="49"/>
      <c r="I138" s="82"/>
      <c r="J138" s="145"/>
      <c r="K138" s="146"/>
      <c r="Q138" s="13"/>
    </row>
    <row r="139" spans="1:17" ht="14.4" x14ac:dyDescent="0.3">
      <c r="A139" s="77"/>
      <c r="B139" s="143"/>
      <c r="C139" s="144"/>
      <c r="D139" s="80"/>
      <c r="E139" s="81"/>
      <c r="F139" s="50"/>
      <c r="G139" s="50"/>
      <c r="H139" s="49"/>
      <c r="I139" s="82"/>
      <c r="J139" s="145"/>
      <c r="K139" s="146"/>
      <c r="Q139" s="13"/>
    </row>
    <row r="140" spans="1:17" ht="14.4" x14ac:dyDescent="0.3">
      <c r="A140" s="77"/>
      <c r="B140" s="143"/>
      <c r="C140" s="144"/>
      <c r="D140" s="80"/>
      <c r="E140" s="81"/>
      <c r="F140" s="50"/>
      <c r="G140" s="50"/>
      <c r="H140" s="49"/>
      <c r="I140" s="82"/>
      <c r="J140" s="145"/>
      <c r="K140" s="146"/>
      <c r="Q140" s="13"/>
    </row>
    <row r="141" spans="1:17" ht="14.4" x14ac:dyDescent="0.3">
      <c r="A141" s="77"/>
      <c r="B141" s="143"/>
      <c r="C141" s="144"/>
      <c r="D141" s="80"/>
      <c r="E141" s="81"/>
      <c r="F141" s="50"/>
      <c r="G141" s="50"/>
      <c r="H141" s="49"/>
      <c r="I141" s="82"/>
      <c r="J141" s="145"/>
      <c r="K141" s="146"/>
      <c r="Q141" s="13"/>
    </row>
    <row r="142" spans="1:17" ht="14.4" x14ac:dyDescent="0.3">
      <c r="A142" s="77"/>
      <c r="B142" s="143"/>
      <c r="C142" s="144"/>
      <c r="D142" s="80"/>
      <c r="E142" s="81"/>
      <c r="F142" s="50"/>
      <c r="G142" s="50"/>
      <c r="H142" s="49"/>
      <c r="I142" s="82"/>
      <c r="J142" s="145"/>
      <c r="K142" s="146"/>
      <c r="Q142" s="13"/>
    </row>
    <row r="143" spans="1:17" ht="14.4" x14ac:dyDescent="0.3">
      <c r="A143" s="77"/>
      <c r="B143" s="143"/>
      <c r="C143" s="144"/>
      <c r="D143" s="80"/>
      <c r="E143" s="81"/>
      <c r="F143" s="50"/>
      <c r="G143" s="50"/>
      <c r="H143" s="49"/>
      <c r="I143" s="82"/>
      <c r="J143" s="145"/>
      <c r="K143" s="146"/>
      <c r="Q143" s="13"/>
    </row>
    <row r="144" spans="1:17" ht="14.4" x14ac:dyDescent="0.3">
      <c r="A144" s="77"/>
      <c r="B144" s="143"/>
      <c r="C144" s="144"/>
      <c r="D144" s="80"/>
      <c r="E144" s="81"/>
      <c r="F144" s="50"/>
      <c r="G144" s="50"/>
      <c r="H144" s="49"/>
      <c r="I144" s="82"/>
      <c r="J144" s="145"/>
      <c r="K144" s="146"/>
      <c r="Q144" s="13"/>
    </row>
    <row r="145" spans="1:17" ht="14.4" x14ac:dyDescent="0.3">
      <c r="A145" s="77"/>
      <c r="B145" s="143"/>
      <c r="C145" s="144"/>
      <c r="D145" s="80"/>
      <c r="E145" s="81"/>
      <c r="F145" s="50"/>
      <c r="G145" s="50"/>
      <c r="H145" s="49"/>
      <c r="I145" s="82"/>
      <c r="J145" s="145"/>
      <c r="K145" s="146"/>
      <c r="Q145" s="13"/>
    </row>
    <row r="146" spans="1:17" ht="14.4" x14ac:dyDescent="0.3">
      <c r="A146" s="77"/>
      <c r="B146" s="143"/>
      <c r="C146" s="144"/>
      <c r="D146" s="80"/>
      <c r="E146" s="81"/>
      <c r="F146" s="50"/>
      <c r="G146" s="50"/>
      <c r="H146" s="49"/>
      <c r="I146" s="82"/>
      <c r="J146" s="145"/>
      <c r="K146" s="146"/>
      <c r="Q146" s="13"/>
    </row>
    <row r="147" spans="1:17" ht="14.4" x14ac:dyDescent="0.3">
      <c r="A147" s="77"/>
      <c r="B147" s="143"/>
      <c r="C147" s="144"/>
      <c r="D147" s="80"/>
      <c r="E147" s="81"/>
      <c r="F147" s="50"/>
      <c r="G147" s="50"/>
      <c r="H147" s="49"/>
      <c r="I147" s="82"/>
      <c r="J147" s="145"/>
      <c r="K147" s="146"/>
      <c r="Q147" s="13"/>
    </row>
    <row r="148" spans="1:17" ht="14.4" x14ac:dyDescent="0.3">
      <c r="A148" s="77"/>
      <c r="B148" s="143"/>
      <c r="C148" s="144"/>
      <c r="D148" s="80"/>
      <c r="E148" s="81"/>
      <c r="F148" s="50"/>
      <c r="G148" s="50"/>
      <c r="H148" s="49"/>
      <c r="I148" s="82"/>
      <c r="J148" s="145"/>
      <c r="K148" s="146"/>
      <c r="Q148" s="13"/>
    </row>
    <row r="149" spans="1:17" ht="14.4" x14ac:dyDescent="0.3">
      <c r="A149" s="77"/>
      <c r="B149" s="143"/>
      <c r="C149" s="144"/>
      <c r="D149" s="80"/>
      <c r="E149" s="81"/>
      <c r="F149" s="50"/>
      <c r="G149" s="50"/>
      <c r="H149" s="49"/>
      <c r="I149" s="82"/>
      <c r="J149" s="145"/>
      <c r="K149" s="146"/>
      <c r="Q149" s="13"/>
    </row>
    <row r="150" spans="1:17" ht="14.4" x14ac:dyDescent="0.3">
      <c r="A150" s="77"/>
      <c r="B150" s="143"/>
      <c r="C150" s="144"/>
      <c r="D150" s="80"/>
      <c r="E150" s="81"/>
      <c r="F150" s="50"/>
      <c r="G150" s="50"/>
      <c r="H150" s="49"/>
      <c r="I150" s="82"/>
      <c r="J150" s="145"/>
      <c r="K150" s="146"/>
      <c r="Q150" s="13"/>
    </row>
    <row r="151" spans="1:17" ht="14.4" x14ac:dyDescent="0.3">
      <c r="A151" s="77"/>
      <c r="B151" s="143"/>
      <c r="C151" s="144"/>
      <c r="D151" s="80"/>
      <c r="E151" s="81"/>
      <c r="F151" s="50"/>
      <c r="G151" s="50"/>
      <c r="H151" s="49"/>
      <c r="I151" s="82"/>
      <c r="J151" s="145"/>
      <c r="K151" s="146"/>
      <c r="Q151" s="13"/>
    </row>
    <row r="152" spans="1:17" ht="14.4" x14ac:dyDescent="0.3">
      <c r="A152" s="77"/>
      <c r="B152" s="143"/>
      <c r="C152" s="144"/>
      <c r="D152" s="80"/>
      <c r="E152" s="81"/>
      <c r="F152" s="50"/>
      <c r="G152" s="50"/>
      <c r="H152" s="49"/>
      <c r="I152" s="82"/>
      <c r="J152" s="145"/>
      <c r="K152" s="146"/>
      <c r="Q152" s="13"/>
    </row>
    <row r="153" spans="1:17" ht="14.4" x14ac:dyDescent="0.3">
      <c r="A153" s="77"/>
      <c r="B153" s="143"/>
      <c r="C153" s="144"/>
      <c r="D153" s="80"/>
      <c r="E153" s="81"/>
      <c r="F153" s="50"/>
      <c r="G153" s="50"/>
      <c r="H153" s="49"/>
      <c r="I153" s="82"/>
      <c r="J153" s="145"/>
      <c r="K153" s="146"/>
      <c r="Q153" s="13"/>
    </row>
    <row r="154" spans="1:17" ht="14.4" x14ac:dyDescent="0.3">
      <c r="A154" s="77"/>
      <c r="B154" s="143"/>
      <c r="C154" s="144"/>
      <c r="D154" s="80"/>
      <c r="E154" s="81"/>
      <c r="F154" s="50"/>
      <c r="G154" s="50"/>
      <c r="H154" s="49"/>
      <c r="I154" s="82"/>
      <c r="J154" s="145"/>
      <c r="K154" s="146"/>
      <c r="Q154" s="13"/>
    </row>
    <row r="155" spans="1:17" ht="14.4" x14ac:dyDescent="0.3">
      <c r="A155" s="77"/>
      <c r="B155" s="143"/>
      <c r="C155" s="144"/>
      <c r="D155" s="80"/>
      <c r="E155" s="81"/>
      <c r="F155" s="50"/>
      <c r="G155" s="50"/>
      <c r="H155" s="49"/>
      <c r="I155" s="82"/>
      <c r="J155" s="145"/>
      <c r="K155" s="146"/>
      <c r="Q155" s="13"/>
    </row>
    <row r="156" spans="1:17" x14ac:dyDescent="0.25">
      <c r="A156" s="3"/>
      <c r="P156" s="61"/>
      <c r="Q156" s="13"/>
    </row>
    <row r="157" spans="1:17" ht="24.6" x14ac:dyDescent="0.4">
      <c r="A157" s="51" t="s">
        <v>30</v>
      </c>
      <c r="B157" s="52"/>
      <c r="C157" s="52"/>
      <c r="D157" s="52"/>
      <c r="E157" s="52"/>
      <c r="F157" s="53"/>
      <c r="G157" s="53"/>
      <c r="H157" s="53"/>
      <c r="I157" s="53"/>
      <c r="J157" s="53"/>
      <c r="K157" s="53"/>
      <c r="L157" s="53"/>
      <c r="M157" s="53"/>
      <c r="N157" s="53"/>
      <c r="O157" s="53"/>
      <c r="P157" s="53"/>
      <c r="Q157" s="54"/>
    </row>
    <row r="158" spans="1:17" x14ac:dyDescent="0.25">
      <c r="A158" s="3"/>
      <c r="Q158" s="13"/>
    </row>
    <row r="159" spans="1:17" ht="55.2" x14ac:dyDescent="0.25">
      <c r="A159" s="55" t="s">
        <v>31</v>
      </c>
      <c r="B159" s="10" t="s">
        <v>17</v>
      </c>
      <c r="C159" s="8" t="s">
        <v>32</v>
      </c>
      <c r="F159" s="56"/>
      <c r="G159" s="56"/>
      <c r="H159" s="56"/>
      <c r="I159" s="56"/>
      <c r="Q159" s="13"/>
    </row>
    <row r="160" spans="1:17" x14ac:dyDescent="0.25">
      <c r="A160" s="147">
        <v>44927</v>
      </c>
      <c r="B160" s="121"/>
      <c r="C160" s="29">
        <v>177.93</v>
      </c>
      <c r="F160" s="57"/>
      <c r="G160" s="57"/>
      <c r="H160" s="57"/>
      <c r="I160" s="57"/>
      <c r="Q160" s="13"/>
    </row>
    <row r="161" spans="1:17" x14ac:dyDescent="0.25">
      <c r="A161" s="147">
        <v>44958</v>
      </c>
      <c r="B161" s="121"/>
      <c r="C161" s="29">
        <v>200.38</v>
      </c>
      <c r="F161" s="57"/>
      <c r="G161" s="57"/>
      <c r="H161" s="57"/>
      <c r="I161" s="57"/>
      <c r="Q161" s="13"/>
    </row>
    <row r="162" spans="1:17" x14ac:dyDescent="0.25">
      <c r="A162" s="147">
        <v>44986</v>
      </c>
      <c r="B162" s="121"/>
      <c r="C162" s="29">
        <v>109.69</v>
      </c>
      <c r="F162" s="57"/>
      <c r="G162" s="57"/>
      <c r="H162" s="57"/>
      <c r="I162" s="57"/>
      <c r="Q162" s="13"/>
    </row>
    <row r="163" spans="1:17" x14ac:dyDescent="0.25">
      <c r="A163" s="147">
        <v>45017</v>
      </c>
      <c r="B163" s="121"/>
      <c r="C163" s="29">
        <v>38.869999999999997</v>
      </c>
      <c r="F163" s="57"/>
      <c r="G163" s="57"/>
      <c r="H163" s="57"/>
      <c r="I163" s="57"/>
      <c r="Q163" s="13"/>
    </row>
    <row r="164" spans="1:17" x14ac:dyDescent="0.25">
      <c r="A164" s="147">
        <v>45047</v>
      </c>
      <c r="B164" s="121"/>
      <c r="C164" s="29">
        <f t="shared" ref="C164:C169" si="12">(D164*1.003)/1000</f>
        <v>0</v>
      </c>
      <c r="F164" s="57"/>
      <c r="G164" s="57"/>
      <c r="H164" s="57"/>
      <c r="I164" s="57"/>
      <c r="Q164" s="13"/>
    </row>
    <row r="165" spans="1:17" x14ac:dyDescent="0.25">
      <c r="A165" s="147">
        <v>45078</v>
      </c>
      <c r="B165" s="121"/>
      <c r="C165" s="29">
        <f t="shared" si="12"/>
        <v>0</v>
      </c>
      <c r="F165" s="57"/>
      <c r="G165" s="57"/>
      <c r="H165" s="57"/>
      <c r="I165" s="57"/>
      <c r="Q165" s="13"/>
    </row>
    <row r="166" spans="1:17" x14ac:dyDescent="0.25">
      <c r="A166" s="147">
        <v>45108</v>
      </c>
      <c r="B166" s="121"/>
      <c r="C166" s="29">
        <f t="shared" si="12"/>
        <v>0</v>
      </c>
      <c r="F166" s="57"/>
      <c r="G166" s="57"/>
      <c r="H166" s="57"/>
      <c r="I166" s="57"/>
      <c r="Q166" s="13"/>
    </row>
    <row r="167" spans="1:17" x14ac:dyDescent="0.25">
      <c r="A167" s="147">
        <v>45139</v>
      </c>
      <c r="B167" s="121"/>
      <c r="C167" s="29">
        <f t="shared" si="12"/>
        <v>0</v>
      </c>
      <c r="F167" s="57"/>
      <c r="G167" s="57"/>
      <c r="H167" s="57"/>
      <c r="I167" s="57"/>
      <c r="Q167" s="13"/>
    </row>
    <row r="168" spans="1:17" x14ac:dyDescent="0.25">
      <c r="A168" s="147">
        <v>45170</v>
      </c>
      <c r="B168" s="121"/>
      <c r="C168" s="29">
        <f t="shared" si="12"/>
        <v>0</v>
      </c>
      <c r="F168" s="57"/>
      <c r="G168" s="57"/>
      <c r="H168" s="57"/>
      <c r="I168" s="57"/>
      <c r="Q168" s="13"/>
    </row>
    <row r="169" spans="1:17" x14ac:dyDescent="0.25">
      <c r="A169" s="147">
        <v>45200</v>
      </c>
      <c r="B169" s="121"/>
      <c r="C169" s="29">
        <f t="shared" si="12"/>
        <v>0</v>
      </c>
      <c r="F169" s="57"/>
      <c r="G169" s="57"/>
      <c r="H169" s="57"/>
      <c r="I169" s="57"/>
      <c r="Q169" s="13"/>
    </row>
    <row r="170" spans="1:17" x14ac:dyDescent="0.25">
      <c r="A170" s="147">
        <v>45231</v>
      </c>
      <c r="B170" s="121"/>
      <c r="C170" s="29">
        <v>45.77</v>
      </c>
      <c r="F170" s="57"/>
      <c r="G170" s="57"/>
      <c r="H170" s="57"/>
      <c r="I170" s="57"/>
      <c r="Q170" s="13"/>
    </row>
    <row r="171" spans="1:17" x14ac:dyDescent="0.25">
      <c r="A171" s="147">
        <v>45261</v>
      </c>
      <c r="B171" s="121"/>
      <c r="C171" s="29">
        <v>118.33</v>
      </c>
      <c r="F171" s="57"/>
      <c r="G171" s="57"/>
      <c r="H171" s="57"/>
      <c r="I171" s="57"/>
      <c r="Q171" s="13"/>
    </row>
    <row r="172" spans="1:17" x14ac:dyDescent="0.25">
      <c r="A172" s="3"/>
      <c r="Q172" s="13"/>
    </row>
    <row r="173" spans="1:17" x14ac:dyDescent="0.25">
      <c r="A173" s="3"/>
      <c r="Q173" s="13"/>
    </row>
    <row r="174" spans="1:17" x14ac:dyDescent="0.25">
      <c r="A174" s="3"/>
      <c r="Q174" s="13"/>
    </row>
    <row r="175" spans="1:17" x14ac:dyDescent="0.25">
      <c r="A175" s="3"/>
      <c r="Q175" s="13"/>
    </row>
    <row r="176" spans="1:17" x14ac:dyDescent="0.25">
      <c r="A176" s="3"/>
      <c r="Q176" s="13"/>
    </row>
    <row r="177" spans="1:17" ht="27.6" x14ac:dyDescent="0.25">
      <c r="A177" s="55" t="s">
        <v>31</v>
      </c>
      <c r="B177" s="9" t="s">
        <v>15</v>
      </c>
      <c r="C177" s="8" t="s">
        <v>32</v>
      </c>
      <c r="F177" s="56"/>
      <c r="G177" s="56"/>
      <c r="H177" s="56"/>
      <c r="I177" s="56"/>
      <c r="Q177" s="13"/>
    </row>
    <row r="178" spans="1:17" x14ac:dyDescent="0.25">
      <c r="A178" s="147">
        <v>44927</v>
      </c>
      <c r="B178" s="30">
        <v>206</v>
      </c>
      <c r="C178" s="29">
        <v>177.93</v>
      </c>
      <c r="F178" s="57"/>
      <c r="G178" s="57"/>
      <c r="H178" s="57"/>
      <c r="I178" s="57"/>
      <c r="Q178" s="13"/>
    </row>
    <row r="179" spans="1:17" x14ac:dyDescent="0.25">
      <c r="A179" s="147">
        <v>44958</v>
      </c>
      <c r="B179" s="30">
        <v>244</v>
      </c>
      <c r="C179" s="29">
        <v>200.38</v>
      </c>
      <c r="F179" s="57"/>
      <c r="G179" s="57"/>
      <c r="H179" s="57"/>
      <c r="I179" s="57"/>
      <c r="Q179" s="13"/>
    </row>
    <row r="180" spans="1:17" x14ac:dyDescent="0.25">
      <c r="A180" s="147">
        <v>44986</v>
      </c>
      <c r="B180" s="30">
        <v>131</v>
      </c>
      <c r="C180" s="29">
        <v>109.69</v>
      </c>
      <c r="F180" s="57"/>
      <c r="G180" s="57"/>
      <c r="H180" s="57"/>
      <c r="I180" s="57"/>
      <c r="Q180" s="13"/>
    </row>
    <row r="181" spans="1:17" x14ac:dyDescent="0.25">
      <c r="A181" s="147">
        <v>45017</v>
      </c>
      <c r="B181" s="30">
        <v>49</v>
      </c>
      <c r="C181" s="29">
        <v>38.869999999999997</v>
      </c>
      <c r="F181" s="57"/>
      <c r="G181" s="57"/>
      <c r="H181" s="57"/>
      <c r="I181" s="57"/>
      <c r="Q181" s="13"/>
    </row>
    <row r="182" spans="1:17" x14ac:dyDescent="0.25">
      <c r="A182" s="147">
        <v>45047</v>
      </c>
      <c r="B182" s="30">
        <v>0</v>
      </c>
      <c r="C182" s="29">
        <f t="shared" ref="C182:C187" si="13">(D182*1.003)/1000</f>
        <v>0</v>
      </c>
      <c r="F182" s="57"/>
      <c r="G182" s="57"/>
      <c r="H182" s="57"/>
      <c r="I182" s="57"/>
      <c r="Q182" s="13"/>
    </row>
    <row r="183" spans="1:17" x14ac:dyDescent="0.25">
      <c r="A183" s="147">
        <v>45078</v>
      </c>
      <c r="B183" s="30">
        <v>0</v>
      </c>
      <c r="C183" s="29">
        <f t="shared" si="13"/>
        <v>0</v>
      </c>
      <c r="F183" s="57"/>
      <c r="G183" s="57"/>
      <c r="H183" s="57"/>
      <c r="I183" s="57"/>
      <c r="Q183" s="13"/>
    </row>
    <row r="184" spans="1:17" x14ac:dyDescent="0.25">
      <c r="A184" s="147">
        <v>45108</v>
      </c>
      <c r="B184" s="30">
        <v>0</v>
      </c>
      <c r="C184" s="29">
        <f t="shared" si="13"/>
        <v>0</v>
      </c>
      <c r="F184" s="57"/>
      <c r="G184" s="57"/>
      <c r="H184" s="57"/>
      <c r="I184" s="57"/>
      <c r="Q184" s="13"/>
    </row>
    <row r="185" spans="1:17" x14ac:dyDescent="0.25">
      <c r="A185" s="147">
        <v>45139</v>
      </c>
      <c r="B185" s="30">
        <v>0</v>
      </c>
      <c r="C185" s="29">
        <f t="shared" si="13"/>
        <v>0</v>
      </c>
      <c r="F185" s="57"/>
      <c r="G185" s="57"/>
      <c r="H185" s="57"/>
      <c r="I185" s="57"/>
      <c r="Q185" s="13"/>
    </row>
    <row r="186" spans="1:17" x14ac:dyDescent="0.25">
      <c r="A186" s="147">
        <v>45170</v>
      </c>
      <c r="B186" s="30">
        <v>0</v>
      </c>
      <c r="C186" s="29">
        <f t="shared" si="13"/>
        <v>0</v>
      </c>
      <c r="F186" s="57"/>
      <c r="G186" s="57"/>
      <c r="H186" s="57"/>
      <c r="I186" s="57"/>
      <c r="Q186" s="13"/>
    </row>
    <row r="187" spans="1:17" x14ac:dyDescent="0.25">
      <c r="A187" s="147">
        <v>45200</v>
      </c>
      <c r="B187" s="30">
        <v>0</v>
      </c>
      <c r="C187" s="29">
        <f t="shared" si="13"/>
        <v>0</v>
      </c>
      <c r="F187" s="57"/>
      <c r="G187" s="57"/>
      <c r="H187" s="57"/>
      <c r="I187" s="57"/>
      <c r="Q187" s="13"/>
    </row>
    <row r="188" spans="1:17" x14ac:dyDescent="0.25">
      <c r="A188" s="147">
        <v>45231</v>
      </c>
      <c r="B188" s="30">
        <v>45</v>
      </c>
      <c r="C188" s="29">
        <v>45.77</v>
      </c>
      <c r="F188" s="57"/>
      <c r="G188" s="57"/>
      <c r="H188" s="57"/>
      <c r="I188" s="57"/>
      <c r="Q188" s="13"/>
    </row>
    <row r="189" spans="1:17" x14ac:dyDescent="0.25">
      <c r="A189" s="147">
        <v>45261</v>
      </c>
      <c r="B189" s="30">
        <v>112</v>
      </c>
      <c r="C189" s="29">
        <v>118.33</v>
      </c>
      <c r="F189" s="57"/>
      <c r="G189" s="57"/>
      <c r="H189" s="57"/>
      <c r="I189" s="57"/>
      <c r="Q189" s="13"/>
    </row>
    <row r="190" spans="1:17" x14ac:dyDescent="0.25">
      <c r="A190" s="58"/>
      <c r="B190" s="59"/>
      <c r="C190" s="57"/>
      <c r="E190" s="85" t="s">
        <v>78</v>
      </c>
      <c r="F190" s="86" t="s">
        <v>79</v>
      </c>
      <c r="G190" s="87"/>
      <c r="H190" s="88"/>
      <c r="I190" s="57"/>
      <c r="Q190" s="13"/>
    </row>
    <row r="191" spans="1:17" ht="27.6" x14ac:dyDescent="0.25">
      <c r="A191" s="55" t="s">
        <v>31</v>
      </c>
      <c r="B191" s="9" t="s">
        <v>16</v>
      </c>
      <c r="C191" s="8" t="s">
        <v>32</v>
      </c>
      <c r="F191" s="57"/>
      <c r="G191" s="57"/>
      <c r="H191" s="57"/>
      <c r="I191" s="57"/>
      <c r="Q191" s="13"/>
    </row>
    <row r="192" spans="1:17" x14ac:dyDescent="0.25">
      <c r="A192" s="147">
        <v>44927</v>
      </c>
      <c r="B192" s="30">
        <v>0</v>
      </c>
      <c r="C192" s="29">
        <v>177.93</v>
      </c>
      <c r="F192" s="57"/>
      <c r="G192" s="57"/>
      <c r="H192" s="57"/>
      <c r="I192" s="57"/>
      <c r="Q192" s="13"/>
    </row>
    <row r="193" spans="1:17" x14ac:dyDescent="0.25">
      <c r="A193" s="147">
        <v>44958</v>
      </c>
      <c r="B193" s="30">
        <v>0</v>
      </c>
      <c r="C193" s="29">
        <v>200.38</v>
      </c>
      <c r="F193" s="57"/>
      <c r="G193" s="57"/>
      <c r="H193" s="57"/>
      <c r="I193" s="57"/>
      <c r="Q193" s="13"/>
    </row>
    <row r="194" spans="1:17" x14ac:dyDescent="0.25">
      <c r="A194" s="147">
        <v>44986</v>
      </c>
      <c r="B194" s="30">
        <v>0</v>
      </c>
      <c r="C194" s="29">
        <v>109.69</v>
      </c>
      <c r="F194" s="57"/>
      <c r="G194" s="57"/>
      <c r="H194" s="57"/>
      <c r="I194" s="57"/>
      <c r="Q194" s="13"/>
    </row>
    <row r="195" spans="1:17" x14ac:dyDescent="0.25">
      <c r="A195" s="147">
        <v>45017</v>
      </c>
      <c r="B195" s="30">
        <v>0</v>
      </c>
      <c r="C195" s="29">
        <v>38.869999999999997</v>
      </c>
      <c r="F195" s="57"/>
      <c r="G195" s="57"/>
      <c r="H195" s="57"/>
      <c r="I195" s="57"/>
      <c r="Q195" s="13"/>
    </row>
    <row r="196" spans="1:17" x14ac:dyDescent="0.25">
      <c r="A196" s="147">
        <v>45047</v>
      </c>
      <c r="B196" s="30">
        <v>1</v>
      </c>
      <c r="C196" s="29">
        <f t="shared" ref="C196:C201" si="14">(D196*1.003)/1000</f>
        <v>0</v>
      </c>
      <c r="F196" s="57"/>
      <c r="G196" s="57"/>
      <c r="H196" s="57"/>
      <c r="I196" s="57"/>
      <c r="Q196" s="13"/>
    </row>
    <row r="197" spans="1:17" x14ac:dyDescent="0.25">
      <c r="A197" s="147">
        <v>45078</v>
      </c>
      <c r="B197" s="30">
        <v>90</v>
      </c>
      <c r="C197" s="29">
        <f t="shared" si="14"/>
        <v>0</v>
      </c>
      <c r="F197" s="57"/>
      <c r="G197" s="57"/>
      <c r="H197" s="57"/>
      <c r="I197" s="57"/>
      <c r="Q197" s="13"/>
    </row>
    <row r="198" spans="1:17" x14ac:dyDescent="0.25">
      <c r="A198" s="147">
        <v>45108</v>
      </c>
      <c r="B198" s="30">
        <v>262</v>
      </c>
      <c r="C198" s="29">
        <f t="shared" si="14"/>
        <v>0</v>
      </c>
      <c r="F198" s="57"/>
      <c r="G198" s="57"/>
      <c r="H198" s="57"/>
      <c r="I198" s="57"/>
      <c r="Q198" s="13"/>
    </row>
    <row r="199" spans="1:17" x14ac:dyDescent="0.25">
      <c r="A199" s="147">
        <v>45139</v>
      </c>
      <c r="B199" s="30">
        <v>191</v>
      </c>
      <c r="C199" s="29">
        <f t="shared" si="14"/>
        <v>0</v>
      </c>
      <c r="F199" s="57"/>
      <c r="G199" s="57"/>
      <c r="H199" s="57"/>
      <c r="I199" s="57"/>
      <c r="Q199" s="13"/>
    </row>
    <row r="200" spans="1:17" x14ac:dyDescent="0.25">
      <c r="A200" s="147">
        <v>45170</v>
      </c>
      <c r="B200" s="30">
        <v>123</v>
      </c>
      <c r="C200" s="29">
        <f t="shared" si="14"/>
        <v>0</v>
      </c>
      <c r="F200" s="57"/>
      <c r="G200" s="57"/>
      <c r="H200" s="57"/>
      <c r="I200" s="57"/>
      <c r="Q200" s="13"/>
    </row>
    <row r="201" spans="1:17" x14ac:dyDescent="0.25">
      <c r="A201" s="147">
        <v>45200</v>
      </c>
      <c r="B201" s="30">
        <v>6</v>
      </c>
      <c r="C201" s="29">
        <f t="shared" si="14"/>
        <v>0</v>
      </c>
      <c r="F201" s="57"/>
      <c r="G201" s="57"/>
      <c r="H201" s="57"/>
      <c r="I201" s="57"/>
      <c r="Q201" s="13"/>
    </row>
    <row r="202" spans="1:17" x14ac:dyDescent="0.25">
      <c r="A202" s="147">
        <v>45231</v>
      </c>
      <c r="B202" s="30">
        <v>4</v>
      </c>
      <c r="C202" s="29">
        <v>45.77</v>
      </c>
      <c r="F202" s="57"/>
      <c r="G202" s="57"/>
      <c r="H202" s="57"/>
      <c r="I202" s="57"/>
      <c r="Q202" s="13"/>
    </row>
    <row r="203" spans="1:17" x14ac:dyDescent="0.25">
      <c r="A203" s="147">
        <v>45261</v>
      </c>
      <c r="B203" s="30">
        <v>0</v>
      </c>
      <c r="C203" s="29">
        <v>118.33</v>
      </c>
      <c r="F203" s="57"/>
      <c r="G203" s="57"/>
      <c r="H203" s="57"/>
      <c r="I203" s="57"/>
      <c r="Q203" s="13"/>
    </row>
    <row r="204" spans="1:17" x14ac:dyDescent="0.25">
      <c r="A204" s="58"/>
      <c r="B204" s="59"/>
      <c r="C204" s="59"/>
      <c r="D204" s="59"/>
      <c r="E204" s="57"/>
      <c r="F204" s="57"/>
      <c r="G204" s="57"/>
      <c r="H204" s="57"/>
      <c r="I204" s="57"/>
      <c r="Q204" s="13"/>
    </row>
    <row r="205" spans="1:17" x14ac:dyDescent="0.25">
      <c r="A205" s="58"/>
      <c r="B205" s="59"/>
      <c r="C205" s="59"/>
      <c r="D205" s="59"/>
      <c r="E205" s="57"/>
      <c r="F205" s="57"/>
      <c r="G205" s="57"/>
      <c r="H205" s="57"/>
      <c r="I205" s="57"/>
      <c r="Q205" s="13"/>
    </row>
    <row r="206" spans="1:17" x14ac:dyDescent="0.25">
      <c r="A206" s="58"/>
      <c r="B206" s="59"/>
      <c r="C206" s="59"/>
      <c r="D206" s="59"/>
      <c r="E206" s="57"/>
      <c r="F206" s="57"/>
      <c r="G206" s="57"/>
      <c r="H206" s="57"/>
      <c r="I206" s="57"/>
      <c r="Q206" s="13"/>
    </row>
    <row r="207" spans="1:17" x14ac:dyDescent="0.25">
      <c r="A207" s="58"/>
      <c r="B207" s="59"/>
      <c r="C207" s="59"/>
      <c r="D207" s="59"/>
      <c r="E207" s="57"/>
      <c r="F207" s="57"/>
      <c r="G207" s="57"/>
      <c r="H207" s="57"/>
      <c r="I207" s="57"/>
      <c r="Q207" s="13"/>
    </row>
    <row r="208" spans="1:17" x14ac:dyDescent="0.25">
      <c r="A208" s="58"/>
      <c r="B208" s="59"/>
      <c r="C208" s="59"/>
      <c r="D208" s="59"/>
      <c r="E208" s="57"/>
      <c r="F208" s="57"/>
      <c r="G208" s="57"/>
      <c r="H208" s="57"/>
      <c r="I208" s="57"/>
      <c r="Q208" s="13"/>
    </row>
    <row r="209" spans="1:17" x14ac:dyDescent="0.25">
      <c r="A209" s="58"/>
      <c r="B209" s="59"/>
      <c r="C209" s="59"/>
      <c r="D209" s="59"/>
      <c r="E209" s="57"/>
      <c r="F209" s="57"/>
      <c r="G209" s="57"/>
      <c r="H209" s="57"/>
      <c r="I209" s="57"/>
      <c r="Q209" s="13"/>
    </row>
    <row r="210" spans="1:17" x14ac:dyDescent="0.25">
      <c r="A210" s="3" t="s">
        <v>33</v>
      </c>
      <c r="Q210" s="13"/>
    </row>
    <row r="211" spans="1:17" ht="55.2" x14ac:dyDescent="0.25">
      <c r="A211" s="55" t="s">
        <v>31</v>
      </c>
      <c r="B211" s="10" t="s">
        <v>17</v>
      </c>
      <c r="C211" s="9" t="s">
        <v>15</v>
      </c>
      <c r="D211" s="9" t="s">
        <v>16</v>
      </c>
      <c r="E211" s="8" t="s">
        <v>34</v>
      </c>
      <c r="F211" s="8" t="s">
        <v>35</v>
      </c>
      <c r="G211" s="134" t="s">
        <v>25</v>
      </c>
      <c r="H211" s="134" t="s">
        <v>26</v>
      </c>
      <c r="I211" s="134" t="s">
        <v>27</v>
      </c>
      <c r="J211" s="61"/>
      <c r="K211" s="61"/>
      <c r="M211" s="61"/>
      <c r="Q211" s="13"/>
    </row>
    <row r="212" spans="1:17" ht="14.4" x14ac:dyDescent="0.3">
      <c r="A212" s="147">
        <v>44927</v>
      </c>
      <c r="B212" s="148"/>
      <c r="C212" s="30">
        <v>206</v>
      </c>
      <c r="D212" s="30">
        <v>0</v>
      </c>
      <c r="E212" s="29">
        <v>177.93</v>
      </c>
      <c r="F212" s="62"/>
      <c r="G212" s="135"/>
      <c r="H212" s="135"/>
      <c r="I212" s="64"/>
      <c r="J212" s="217" t="s">
        <v>80</v>
      </c>
      <c r="K212" s="238"/>
      <c r="L212" s="238"/>
      <c r="M212" s="238"/>
      <c r="N212" s="238"/>
      <c r="Q212" s="13"/>
    </row>
    <row r="213" spans="1:17" ht="14.4" x14ac:dyDescent="0.3">
      <c r="A213" s="147">
        <v>44958</v>
      </c>
      <c r="B213" s="148"/>
      <c r="C213" s="30">
        <v>244</v>
      </c>
      <c r="D213" s="30">
        <v>0</v>
      </c>
      <c r="E213" s="29">
        <v>200.38</v>
      </c>
      <c r="F213" s="62"/>
      <c r="G213" s="136"/>
      <c r="H213" s="136"/>
      <c r="I213" s="64"/>
      <c r="J213" s="239"/>
      <c r="K213" s="238"/>
      <c r="L213" s="238"/>
      <c r="M213" s="238"/>
      <c r="N213" s="238"/>
      <c r="Q213" s="13"/>
    </row>
    <row r="214" spans="1:17" ht="15" customHeight="1" x14ac:dyDescent="0.3">
      <c r="A214" s="147">
        <v>44986</v>
      </c>
      <c r="B214" s="148"/>
      <c r="C214" s="30">
        <v>131</v>
      </c>
      <c r="D214" s="30">
        <v>0</v>
      </c>
      <c r="E214" s="29">
        <v>109.69</v>
      </c>
      <c r="F214" s="62"/>
      <c r="G214" s="136"/>
      <c r="H214" s="136"/>
      <c r="I214" s="64"/>
      <c r="J214" s="239"/>
      <c r="K214" s="238"/>
      <c r="L214" s="238"/>
      <c r="M214" s="238"/>
      <c r="N214" s="238"/>
      <c r="Q214" s="13"/>
    </row>
    <row r="215" spans="1:17" ht="14.25" customHeight="1" x14ac:dyDescent="0.25">
      <c r="A215" s="147">
        <v>45017</v>
      </c>
      <c r="B215" s="148"/>
      <c r="C215" s="30">
        <v>49</v>
      </c>
      <c r="D215" s="30">
        <v>0</v>
      </c>
      <c r="E215" s="29">
        <v>38.869999999999997</v>
      </c>
      <c r="F215" s="62"/>
      <c r="G215" s="62"/>
      <c r="H215" s="62"/>
      <c r="I215" s="64"/>
      <c r="J215" s="239"/>
      <c r="K215" s="238"/>
      <c r="L215" s="238"/>
      <c r="M215" s="238"/>
      <c r="N215" s="238"/>
      <c r="Q215" s="13"/>
    </row>
    <row r="216" spans="1:17" ht="14.25" customHeight="1" x14ac:dyDescent="0.25">
      <c r="A216" s="147">
        <v>45047</v>
      </c>
      <c r="B216" s="148"/>
      <c r="C216" s="30">
        <v>0</v>
      </c>
      <c r="D216" s="30">
        <v>1</v>
      </c>
      <c r="E216" s="29">
        <f t="shared" ref="E216:E221" si="15">(F216*1.003)/1000</f>
        <v>0</v>
      </c>
      <c r="F216" s="62"/>
      <c r="G216" s="62"/>
      <c r="H216" s="62"/>
      <c r="I216" s="64"/>
      <c r="J216" s="239"/>
      <c r="K216" s="238"/>
      <c r="L216" s="238"/>
      <c r="M216" s="238"/>
      <c r="N216" s="238"/>
      <c r="Q216" s="13"/>
    </row>
    <row r="217" spans="1:17" ht="14.25" customHeight="1" x14ac:dyDescent="0.25">
      <c r="A217" s="147">
        <v>45078</v>
      </c>
      <c r="B217" s="148"/>
      <c r="C217" s="30">
        <v>0</v>
      </c>
      <c r="D217" s="30">
        <v>90</v>
      </c>
      <c r="E217" s="29">
        <f t="shared" si="15"/>
        <v>0</v>
      </c>
      <c r="F217" s="62"/>
      <c r="G217" s="62"/>
      <c r="H217" s="62"/>
      <c r="I217" s="64"/>
      <c r="J217" s="239"/>
      <c r="K217" s="238"/>
      <c r="L217" s="238"/>
      <c r="M217" s="238"/>
      <c r="N217" s="238"/>
      <c r="Q217" s="13"/>
    </row>
    <row r="218" spans="1:17" ht="14.25" customHeight="1" x14ac:dyDescent="0.25">
      <c r="A218" s="147">
        <v>45108</v>
      </c>
      <c r="B218" s="148"/>
      <c r="C218" s="30">
        <v>0</v>
      </c>
      <c r="D218" s="30">
        <v>262</v>
      </c>
      <c r="E218" s="29">
        <f t="shared" si="15"/>
        <v>0</v>
      </c>
      <c r="F218" s="62"/>
      <c r="G218" s="62"/>
      <c r="H218" s="62"/>
      <c r="I218" s="64"/>
      <c r="J218" s="239"/>
      <c r="K218" s="238"/>
      <c r="L218" s="238"/>
      <c r="M218" s="238"/>
      <c r="N218" s="238"/>
      <c r="Q218" s="13"/>
    </row>
    <row r="219" spans="1:17" ht="14.25" customHeight="1" x14ac:dyDescent="0.25">
      <c r="A219" s="147">
        <v>45139</v>
      </c>
      <c r="B219" s="148"/>
      <c r="C219" s="30">
        <v>0</v>
      </c>
      <c r="D219" s="30">
        <v>191</v>
      </c>
      <c r="E219" s="29">
        <f t="shared" si="15"/>
        <v>0</v>
      </c>
      <c r="F219" s="62"/>
      <c r="G219" s="62"/>
      <c r="H219" s="62"/>
      <c r="I219" s="64"/>
      <c r="J219" s="239"/>
      <c r="K219" s="238"/>
      <c r="L219" s="238"/>
      <c r="M219" s="238"/>
      <c r="N219" s="238"/>
      <c r="Q219" s="13"/>
    </row>
    <row r="220" spans="1:17" ht="14.25" customHeight="1" x14ac:dyDescent="0.25">
      <c r="A220" s="147">
        <v>45170</v>
      </c>
      <c r="B220" s="148"/>
      <c r="C220" s="30">
        <v>0</v>
      </c>
      <c r="D220" s="30">
        <v>123</v>
      </c>
      <c r="E220" s="29">
        <f t="shared" si="15"/>
        <v>0</v>
      </c>
      <c r="F220" s="62"/>
      <c r="G220" s="62"/>
      <c r="H220" s="62"/>
      <c r="I220" s="64"/>
      <c r="J220" s="239"/>
      <c r="K220" s="238"/>
      <c r="L220" s="238"/>
      <c r="M220" s="238"/>
      <c r="N220" s="238"/>
      <c r="Q220" s="13"/>
    </row>
    <row r="221" spans="1:17" ht="14.25" customHeight="1" x14ac:dyDescent="0.25">
      <c r="A221" s="147">
        <v>45200</v>
      </c>
      <c r="B221" s="148"/>
      <c r="C221" s="30">
        <v>0</v>
      </c>
      <c r="D221" s="30">
        <v>6</v>
      </c>
      <c r="E221" s="29">
        <f t="shared" si="15"/>
        <v>0</v>
      </c>
      <c r="F221" s="62"/>
      <c r="G221" s="62"/>
      <c r="H221" s="62"/>
      <c r="I221" s="64"/>
      <c r="J221" s="239"/>
      <c r="K221" s="238"/>
      <c r="L221" s="238"/>
      <c r="M221" s="238"/>
      <c r="N221" s="238"/>
      <c r="Q221" s="13"/>
    </row>
    <row r="222" spans="1:17" x14ac:dyDescent="0.25">
      <c r="A222" s="147">
        <v>45231</v>
      </c>
      <c r="B222" s="148"/>
      <c r="C222" s="30">
        <v>45</v>
      </c>
      <c r="D222" s="30">
        <v>4</v>
      </c>
      <c r="E222" s="29">
        <v>45.77</v>
      </c>
      <c r="F222" s="62"/>
      <c r="G222" s="62"/>
      <c r="H222" s="62"/>
      <c r="I222" s="64"/>
      <c r="J222" s="61"/>
      <c r="K222" s="61"/>
      <c r="M222" s="61"/>
      <c r="Q222" s="13"/>
    </row>
    <row r="223" spans="1:17" ht="43.2" x14ac:dyDescent="0.3">
      <c r="A223" s="147">
        <v>45261</v>
      </c>
      <c r="B223" s="148"/>
      <c r="C223" s="30">
        <v>112</v>
      </c>
      <c r="D223" s="30">
        <v>0</v>
      </c>
      <c r="E223" s="29">
        <v>118.33</v>
      </c>
      <c r="F223" s="62"/>
      <c r="G223" s="62"/>
      <c r="H223" s="62"/>
      <c r="I223" s="64"/>
      <c r="J223" s="137" t="s">
        <v>28</v>
      </c>
      <c r="K223" s="138" t="s">
        <v>29</v>
      </c>
      <c r="M223" s="149"/>
      <c r="Q223" s="13"/>
    </row>
    <row r="224" spans="1:17" ht="14.4" x14ac:dyDescent="0.3">
      <c r="A224" s="150">
        <v>45292</v>
      </c>
      <c r="B224" s="151">
        <v>0</v>
      </c>
      <c r="C224" s="30">
        <v>223</v>
      </c>
      <c r="D224" s="30">
        <v>0</v>
      </c>
      <c r="E224" s="40">
        <v>98.07</v>
      </c>
      <c r="F224" s="92">
        <f>+(G$237+G$238*C224)</f>
        <v>191.38399999999999</v>
      </c>
      <c r="G224" s="72">
        <f>(F224-E224)/F224*100</f>
        <v>48.757471888977136</v>
      </c>
      <c r="H224" s="73">
        <f>E224-F224</f>
        <v>-93.313999999999993</v>
      </c>
      <c r="I224" s="74">
        <f>H224</f>
        <v>-93.313999999999993</v>
      </c>
      <c r="J224" s="141">
        <v>44927</v>
      </c>
      <c r="K224" s="142">
        <f>I224</f>
        <v>-93.313999999999993</v>
      </c>
      <c r="M224" s="146"/>
      <c r="Q224" s="13"/>
    </row>
    <row r="225" spans="1:17" ht="14.4" x14ac:dyDescent="0.3">
      <c r="A225" s="150">
        <v>45323</v>
      </c>
      <c r="B225" s="151">
        <v>0</v>
      </c>
      <c r="C225" s="30">
        <v>151</v>
      </c>
      <c r="D225" s="30">
        <v>0</v>
      </c>
      <c r="E225" s="40">
        <v>118.56</v>
      </c>
      <c r="F225" s="92">
        <f t="shared" ref="F225:F235" si="16">+(G$237+G$238*C225)</f>
        <v>130.184</v>
      </c>
      <c r="G225" s="72">
        <f t="shared" ref="G225:G235" si="17">(F225-E225)/F225*100</f>
        <v>8.9289006329502811</v>
      </c>
      <c r="H225" s="73">
        <f t="shared" ref="H225:H235" si="18">E225-F225</f>
        <v>-11.623999999999995</v>
      </c>
      <c r="I225" s="74">
        <f>I224+H225</f>
        <v>-104.93799999999999</v>
      </c>
      <c r="J225" s="141">
        <v>44958</v>
      </c>
      <c r="K225" s="142">
        <f t="shared" ref="K225:K235" si="19">I225</f>
        <v>-104.93799999999999</v>
      </c>
      <c r="M225" s="146"/>
      <c r="Q225" s="13"/>
    </row>
    <row r="226" spans="1:17" ht="14.4" x14ac:dyDescent="0.3">
      <c r="A226" s="150">
        <v>45352</v>
      </c>
      <c r="B226" s="151">
        <v>0</v>
      </c>
      <c r="C226" s="30">
        <v>123</v>
      </c>
      <c r="D226" s="30">
        <v>0</v>
      </c>
      <c r="E226" s="40">
        <v>82.21</v>
      </c>
      <c r="F226" s="92">
        <f t="shared" si="16"/>
        <v>106.384</v>
      </c>
      <c r="G226" s="72">
        <f t="shared" si="17"/>
        <v>22.723341855918189</v>
      </c>
      <c r="H226" s="73">
        <f t="shared" si="18"/>
        <v>-24.174000000000007</v>
      </c>
      <c r="I226" s="74">
        <f t="shared" ref="I226:I235" si="20">I225+H226</f>
        <v>-129.11199999999999</v>
      </c>
      <c r="J226" s="141">
        <v>44986</v>
      </c>
      <c r="K226" s="142">
        <f t="shared" si="19"/>
        <v>-129.11199999999999</v>
      </c>
      <c r="M226" s="146"/>
      <c r="Q226" s="13"/>
    </row>
    <row r="227" spans="1:17" ht="14.4" x14ac:dyDescent="0.3">
      <c r="A227" s="150">
        <v>45383</v>
      </c>
      <c r="B227" s="151">
        <v>0</v>
      </c>
      <c r="C227" s="30">
        <v>0</v>
      </c>
      <c r="D227" s="30">
        <v>9</v>
      </c>
      <c r="E227" s="40">
        <v>28.32</v>
      </c>
      <c r="F227" s="92">
        <f t="shared" si="16"/>
        <v>1.8340000000000001</v>
      </c>
      <c r="G227" s="72">
        <f t="shared" si="17"/>
        <v>-1444.165757906216</v>
      </c>
      <c r="H227" s="73">
        <f t="shared" si="18"/>
        <v>26.486000000000001</v>
      </c>
      <c r="I227" s="74">
        <f t="shared" si="20"/>
        <v>-102.62599999999999</v>
      </c>
      <c r="J227" s="141">
        <v>45017</v>
      </c>
      <c r="K227" s="142">
        <f t="shared" si="19"/>
        <v>-102.62599999999999</v>
      </c>
      <c r="M227" s="152"/>
      <c r="Q227" s="13"/>
    </row>
    <row r="228" spans="1:17" ht="14.4" x14ac:dyDescent="0.3">
      <c r="A228" s="150">
        <v>45413</v>
      </c>
      <c r="B228" s="151">
        <v>0</v>
      </c>
      <c r="C228" s="30">
        <v>0</v>
      </c>
      <c r="D228" s="30">
        <v>12</v>
      </c>
      <c r="E228" s="40">
        <v>22.56</v>
      </c>
      <c r="F228" s="92">
        <f t="shared" si="16"/>
        <v>1.8340000000000001</v>
      </c>
      <c r="G228" s="72">
        <f t="shared" si="17"/>
        <v>-1130.0981461286804</v>
      </c>
      <c r="H228" s="73">
        <f t="shared" si="18"/>
        <v>20.725999999999999</v>
      </c>
      <c r="I228" s="74">
        <f t="shared" si="20"/>
        <v>-81.899999999999991</v>
      </c>
      <c r="J228" s="141">
        <v>45047</v>
      </c>
      <c r="K228" s="142">
        <f t="shared" si="19"/>
        <v>-81.899999999999991</v>
      </c>
      <c r="M228" s="152"/>
      <c r="Q228" s="13"/>
    </row>
    <row r="229" spans="1:17" ht="14.4" x14ac:dyDescent="0.3">
      <c r="A229" s="150">
        <v>45444</v>
      </c>
      <c r="B229" s="151">
        <v>0</v>
      </c>
      <c r="C229" s="30">
        <v>0</v>
      </c>
      <c r="D229" s="30">
        <v>216</v>
      </c>
      <c r="E229" s="40">
        <v>0.48</v>
      </c>
      <c r="F229" s="92">
        <f t="shared" si="16"/>
        <v>1.8340000000000001</v>
      </c>
      <c r="G229" s="72">
        <f t="shared" si="17"/>
        <v>73.827699018538723</v>
      </c>
      <c r="H229" s="73">
        <f t="shared" si="18"/>
        <v>-1.3540000000000001</v>
      </c>
      <c r="I229" s="74">
        <f t="shared" si="20"/>
        <v>-83.253999999999991</v>
      </c>
      <c r="J229" s="141">
        <v>45078</v>
      </c>
      <c r="K229" s="142">
        <f t="shared" si="19"/>
        <v>-83.253999999999991</v>
      </c>
      <c r="M229" s="152"/>
      <c r="Q229" s="13"/>
    </row>
    <row r="230" spans="1:17" ht="14.4" x14ac:dyDescent="0.3">
      <c r="A230" s="150">
        <v>45474</v>
      </c>
      <c r="B230" s="151">
        <v>0</v>
      </c>
      <c r="C230" s="30">
        <v>0</v>
      </c>
      <c r="D230" s="30">
        <v>276</v>
      </c>
      <c r="E230" s="40">
        <v>0.48</v>
      </c>
      <c r="F230" s="92">
        <f t="shared" si="16"/>
        <v>1.8340000000000001</v>
      </c>
      <c r="G230" s="72">
        <f t="shared" si="17"/>
        <v>73.827699018538723</v>
      </c>
      <c r="H230" s="73">
        <f t="shared" si="18"/>
        <v>-1.3540000000000001</v>
      </c>
      <c r="I230" s="74">
        <f t="shared" si="20"/>
        <v>-84.60799999999999</v>
      </c>
      <c r="J230" s="141">
        <v>45108</v>
      </c>
      <c r="K230" s="142">
        <f t="shared" si="19"/>
        <v>-84.60799999999999</v>
      </c>
      <c r="M230" s="152"/>
      <c r="Q230" s="13"/>
    </row>
    <row r="231" spans="1:17" ht="14.4" x14ac:dyDescent="0.3">
      <c r="A231" s="150">
        <v>45505</v>
      </c>
      <c r="B231" s="151">
        <v>0</v>
      </c>
      <c r="C231" s="30">
        <v>0</v>
      </c>
      <c r="D231" s="30">
        <v>235</v>
      </c>
      <c r="E231" s="40">
        <v>0.48</v>
      </c>
      <c r="F231" s="92">
        <f t="shared" si="16"/>
        <v>1.8340000000000001</v>
      </c>
      <c r="G231" s="72">
        <f t="shared" si="17"/>
        <v>73.827699018538723</v>
      </c>
      <c r="H231" s="73">
        <f t="shared" si="18"/>
        <v>-1.3540000000000001</v>
      </c>
      <c r="I231" s="74">
        <f t="shared" si="20"/>
        <v>-85.961999999999989</v>
      </c>
      <c r="J231" s="141">
        <v>45139</v>
      </c>
      <c r="K231" s="142">
        <f t="shared" si="19"/>
        <v>-85.961999999999989</v>
      </c>
      <c r="M231" s="152"/>
      <c r="Q231" s="13"/>
    </row>
    <row r="232" spans="1:17" ht="14.4" x14ac:dyDescent="0.3">
      <c r="A232" s="150">
        <v>45536</v>
      </c>
      <c r="B232" s="151">
        <v>0</v>
      </c>
      <c r="C232" s="30">
        <v>0</v>
      </c>
      <c r="D232" s="30">
        <v>90</v>
      </c>
      <c r="E232" s="40">
        <v>0.96</v>
      </c>
      <c r="F232" s="92">
        <f t="shared" si="16"/>
        <v>1.8340000000000001</v>
      </c>
      <c r="G232" s="72">
        <f t="shared" si="17"/>
        <v>47.655398037077425</v>
      </c>
      <c r="H232" s="73">
        <f t="shared" si="18"/>
        <v>-0.87400000000000011</v>
      </c>
      <c r="I232" s="74">
        <f t="shared" si="20"/>
        <v>-86.835999999999984</v>
      </c>
      <c r="J232" s="141">
        <v>45170</v>
      </c>
      <c r="K232" s="142">
        <f t="shared" si="19"/>
        <v>-86.835999999999984</v>
      </c>
      <c r="M232" s="152"/>
      <c r="Q232" s="13"/>
    </row>
    <row r="233" spans="1:17" ht="14.4" x14ac:dyDescent="0.3">
      <c r="A233" s="150">
        <v>45566</v>
      </c>
      <c r="B233" s="151">
        <v>0</v>
      </c>
      <c r="C233" s="30">
        <v>0</v>
      </c>
      <c r="D233" s="30">
        <v>19</v>
      </c>
      <c r="E233" s="40">
        <v>3.36</v>
      </c>
      <c r="F233" s="92">
        <f t="shared" si="16"/>
        <v>1.8340000000000001</v>
      </c>
      <c r="G233" s="72">
        <f t="shared" si="17"/>
        <v>-83.206106870228993</v>
      </c>
      <c r="H233" s="73">
        <f t="shared" si="18"/>
        <v>1.5259999999999998</v>
      </c>
      <c r="I233" s="74">
        <f t="shared" si="20"/>
        <v>-85.309999999999988</v>
      </c>
      <c r="J233" s="141">
        <v>45200</v>
      </c>
      <c r="K233" s="142">
        <f t="shared" si="19"/>
        <v>-85.309999999999988</v>
      </c>
      <c r="M233" s="152"/>
      <c r="Q233" s="13"/>
    </row>
    <row r="234" spans="1:17" ht="14.4" x14ac:dyDescent="0.3">
      <c r="A234" s="150">
        <v>45597</v>
      </c>
      <c r="B234" s="151">
        <v>0</v>
      </c>
      <c r="C234" s="30">
        <v>105</v>
      </c>
      <c r="D234" s="30">
        <v>0</v>
      </c>
      <c r="E234" s="40">
        <v>86.59</v>
      </c>
      <c r="F234" s="92">
        <f t="shared" si="16"/>
        <v>91.084000000000003</v>
      </c>
      <c r="G234" s="72">
        <f t="shared" si="17"/>
        <v>4.9339071626191204</v>
      </c>
      <c r="H234" s="73">
        <f t="shared" si="18"/>
        <v>-4.4939999999999998</v>
      </c>
      <c r="I234" s="74">
        <f t="shared" si="20"/>
        <v>-89.803999999999988</v>
      </c>
      <c r="J234" s="141">
        <v>45231</v>
      </c>
      <c r="K234" s="142">
        <f t="shared" si="19"/>
        <v>-89.803999999999988</v>
      </c>
      <c r="M234" s="152"/>
      <c r="Q234" s="13"/>
    </row>
    <row r="235" spans="1:17" ht="14.4" x14ac:dyDescent="0.3">
      <c r="A235" s="150">
        <v>45627</v>
      </c>
      <c r="B235" s="151">
        <v>0</v>
      </c>
      <c r="C235" s="30">
        <v>181</v>
      </c>
      <c r="D235" s="30">
        <v>0</v>
      </c>
      <c r="E235" s="40">
        <v>39.33</v>
      </c>
      <c r="F235" s="92">
        <f t="shared" si="16"/>
        <v>155.684</v>
      </c>
      <c r="G235" s="72">
        <f t="shared" si="17"/>
        <v>74.73728835333111</v>
      </c>
      <c r="H235" s="73">
        <f t="shared" si="18"/>
        <v>-116.354</v>
      </c>
      <c r="I235" s="74">
        <f t="shared" si="20"/>
        <v>-206.15799999999999</v>
      </c>
      <c r="J235" s="141">
        <v>45261</v>
      </c>
      <c r="K235" s="142">
        <f t="shared" si="19"/>
        <v>-206.15799999999999</v>
      </c>
      <c r="M235" s="152"/>
      <c r="Q235" s="13"/>
    </row>
    <row r="236" spans="1:17" ht="14.4" x14ac:dyDescent="0.3">
      <c r="A236" s="58"/>
      <c r="B236" s="153"/>
      <c r="C236" s="59"/>
      <c r="D236" s="95"/>
      <c r="E236" s="2" t="s">
        <v>78</v>
      </c>
      <c r="F236" s="154" t="s">
        <v>81</v>
      </c>
      <c r="G236" s="88"/>
      <c r="I236" s="61"/>
      <c r="J236" s="145"/>
      <c r="K236" s="146"/>
      <c r="M236" s="152"/>
      <c r="Q236" s="13"/>
    </row>
    <row r="237" spans="1:17" ht="14.4" x14ac:dyDescent="0.3">
      <c r="A237" s="58"/>
      <c r="B237" s="153"/>
      <c r="C237" s="59"/>
      <c r="D237" s="95"/>
      <c r="E237" s="57"/>
      <c r="F237" s="50" t="s">
        <v>82</v>
      </c>
      <c r="G237" s="2">
        <v>1.8340000000000001</v>
      </c>
      <c r="I237" s="61"/>
      <c r="J237" s="145"/>
      <c r="K237" s="146"/>
      <c r="M237" s="152"/>
      <c r="Q237" s="13"/>
    </row>
    <row r="238" spans="1:17" ht="14.4" thickBot="1" x14ac:dyDescent="0.3">
      <c r="A238" s="3"/>
      <c r="F238" s="2" t="s">
        <v>83</v>
      </c>
      <c r="G238" s="2">
        <v>0.85</v>
      </c>
      <c r="Q238" s="13"/>
    </row>
    <row r="239" spans="1:17" s="96" customFormat="1" ht="15.6" x14ac:dyDescent="0.25">
      <c r="A239" s="224" t="s">
        <v>36</v>
      </c>
      <c r="B239" s="225"/>
      <c r="C239" s="225"/>
      <c r="D239" s="225"/>
      <c r="E239" s="225"/>
      <c r="F239" s="225"/>
      <c r="G239" s="225"/>
      <c r="H239" s="225"/>
      <c r="I239" s="225"/>
      <c r="J239" s="225"/>
      <c r="K239" s="225"/>
      <c r="L239" s="225"/>
      <c r="M239" s="225"/>
      <c r="N239" s="225"/>
      <c r="O239" s="225"/>
      <c r="P239" s="225"/>
      <c r="Q239" s="226"/>
    </row>
    <row r="240" spans="1:17" s="96" customFormat="1" ht="15" x14ac:dyDescent="0.25">
      <c r="A240" s="190" t="s">
        <v>37</v>
      </c>
      <c r="B240" s="191"/>
      <c r="C240" s="191"/>
      <c r="D240" s="191"/>
      <c r="E240" s="191"/>
      <c r="F240" s="191"/>
      <c r="G240" s="191"/>
      <c r="H240" s="191"/>
      <c r="I240" s="191"/>
      <c r="J240" s="191"/>
      <c r="K240" s="191"/>
      <c r="L240" s="191"/>
      <c r="M240" s="191"/>
      <c r="N240" s="191"/>
      <c r="O240" s="191"/>
      <c r="P240" s="191"/>
      <c r="Q240" s="192"/>
    </row>
    <row r="241" spans="1:17" s="96" customFormat="1" ht="15" x14ac:dyDescent="0.25">
      <c r="A241" s="190" t="s">
        <v>38</v>
      </c>
      <c r="B241" s="191"/>
      <c r="C241" s="191"/>
      <c r="D241" s="191"/>
      <c r="E241" s="191"/>
      <c r="F241" s="191"/>
      <c r="G241" s="191"/>
      <c r="H241" s="191"/>
      <c r="I241" s="191"/>
      <c r="J241" s="191"/>
      <c r="K241" s="191"/>
      <c r="L241" s="191"/>
      <c r="M241" s="191"/>
      <c r="N241" s="191"/>
      <c r="O241" s="191"/>
      <c r="P241" s="191"/>
      <c r="Q241" s="192"/>
    </row>
    <row r="242" spans="1:17" s="96" customFormat="1" ht="15" x14ac:dyDescent="0.25">
      <c r="A242" s="190" t="s">
        <v>39</v>
      </c>
      <c r="B242" s="191"/>
      <c r="C242" s="191"/>
      <c r="D242" s="191"/>
      <c r="E242" s="191"/>
      <c r="F242" s="191"/>
      <c r="G242" s="191"/>
      <c r="H242" s="191"/>
      <c r="I242" s="191"/>
      <c r="J242" s="191"/>
      <c r="K242" s="191"/>
      <c r="L242" s="191"/>
      <c r="M242" s="191"/>
      <c r="N242" s="191"/>
      <c r="O242" s="191"/>
      <c r="P242" s="191"/>
      <c r="Q242" s="192"/>
    </row>
    <row r="243" spans="1:17" s="96" customFormat="1" ht="15" x14ac:dyDescent="0.25">
      <c r="A243" s="190" t="s">
        <v>40</v>
      </c>
      <c r="B243" s="191"/>
      <c r="C243" s="191"/>
      <c r="D243" s="191"/>
      <c r="E243" s="191"/>
      <c r="F243" s="191"/>
      <c r="G243" s="191"/>
      <c r="H243" s="191"/>
      <c r="I243" s="191"/>
      <c r="J243" s="191"/>
      <c r="K243" s="191"/>
      <c r="L243" s="191"/>
      <c r="M243" s="191"/>
      <c r="N243" s="191"/>
      <c r="O243" s="191"/>
      <c r="P243" s="191"/>
      <c r="Q243" s="192"/>
    </row>
    <row r="244" spans="1:17" s="96" customFormat="1" ht="15" x14ac:dyDescent="0.25">
      <c r="A244" s="190" t="s">
        <v>41</v>
      </c>
      <c r="B244" s="191"/>
      <c r="C244" s="191"/>
      <c r="D244" s="191"/>
      <c r="E244" s="191"/>
      <c r="F244" s="191"/>
      <c r="G244" s="191"/>
      <c r="H244" s="191"/>
      <c r="I244" s="191"/>
      <c r="J244" s="191"/>
      <c r="K244" s="191"/>
      <c r="L244" s="191"/>
      <c r="M244" s="191"/>
      <c r="N244" s="191"/>
      <c r="O244" s="191"/>
      <c r="P244" s="191"/>
      <c r="Q244" s="192"/>
    </row>
    <row r="245" spans="1:17" s="96" customFormat="1" ht="15.6" thickBot="1" x14ac:dyDescent="0.3">
      <c r="A245" s="193" t="s">
        <v>42</v>
      </c>
      <c r="B245" s="194"/>
      <c r="C245" s="194"/>
      <c r="D245" s="194"/>
      <c r="E245" s="194"/>
      <c r="F245" s="194"/>
      <c r="G245" s="194"/>
      <c r="H245" s="194"/>
      <c r="I245" s="194"/>
      <c r="J245" s="194"/>
      <c r="K245" s="194"/>
      <c r="L245" s="194"/>
      <c r="M245" s="194"/>
      <c r="N245" s="194"/>
      <c r="O245" s="194"/>
      <c r="P245" s="194"/>
      <c r="Q245" s="195"/>
    </row>
    <row r="246" spans="1:17" s="101" customFormat="1" ht="15.6" x14ac:dyDescent="0.3">
      <c r="A246" s="97" t="s">
        <v>95</v>
      </c>
      <c r="B246" s="155"/>
      <c r="C246" s="155"/>
      <c r="D246" s="155"/>
      <c r="E246" s="155"/>
      <c r="F246" s="155"/>
      <c r="G246" s="155"/>
      <c r="H246" s="155"/>
      <c r="I246" s="156" t="s">
        <v>96</v>
      </c>
      <c r="J246" s="157"/>
      <c r="K246" s="155"/>
      <c r="L246" s="155"/>
      <c r="M246" s="155"/>
      <c r="N246" s="155"/>
      <c r="O246" s="155"/>
      <c r="P246" s="242"/>
      <c r="Q246" s="243"/>
    </row>
    <row r="247" spans="1:17" s="101" customFormat="1" ht="15.6" x14ac:dyDescent="0.3">
      <c r="A247" s="102" t="s">
        <v>43</v>
      </c>
      <c r="B247" s="158">
        <v>45253</v>
      </c>
      <c r="C247" s="159"/>
      <c r="D247" s="159"/>
      <c r="E247" s="159"/>
      <c r="F247" s="159"/>
      <c r="G247" s="159"/>
      <c r="H247" s="159"/>
      <c r="I247" s="198" t="s">
        <v>44</v>
      </c>
      <c r="J247" s="244"/>
      <c r="K247" s="159"/>
      <c r="L247" s="159"/>
      <c r="M247" s="159"/>
      <c r="N247" s="159"/>
      <c r="O247" s="159"/>
      <c r="P247" s="200"/>
      <c r="Q247" s="245"/>
    </row>
    <row r="248" spans="1:17" s="101" customFormat="1" ht="77.25" customHeight="1" thickBot="1" x14ac:dyDescent="0.35">
      <c r="A248" s="105" t="s">
        <v>45</v>
      </c>
      <c r="B248" s="160"/>
      <c r="C248" s="160"/>
      <c r="D248" s="160"/>
      <c r="E248" s="160"/>
      <c r="F248" s="160"/>
      <c r="G248" s="160"/>
      <c r="H248" s="160"/>
      <c r="I248" s="186" t="s">
        <v>45</v>
      </c>
      <c r="J248" s="240"/>
      <c r="K248" s="160"/>
      <c r="L248" s="160"/>
      <c r="M248" s="160"/>
      <c r="N248" s="160"/>
      <c r="O248" s="160"/>
      <c r="P248" s="188"/>
      <c r="Q248" s="241"/>
    </row>
  </sheetData>
  <mergeCells count="22">
    <mergeCell ref="I248:J248"/>
    <mergeCell ref="P248:Q248"/>
    <mergeCell ref="A243:Q243"/>
    <mergeCell ref="A244:Q244"/>
    <mergeCell ref="A245:Q245"/>
    <mergeCell ref="P246:Q246"/>
    <mergeCell ref="I247:J247"/>
    <mergeCell ref="P247:Q247"/>
    <mergeCell ref="A242:Q242"/>
    <mergeCell ref="B1:M1"/>
    <mergeCell ref="N1:Q1"/>
    <mergeCell ref="A2:Q2"/>
    <mergeCell ref="B3:E3"/>
    <mergeCell ref="F3:I3"/>
    <mergeCell ref="J3:L3"/>
    <mergeCell ref="M3:O3"/>
    <mergeCell ref="J111:N117"/>
    <mergeCell ref="J212:N221"/>
    <mergeCell ref="A239:Q239"/>
    <mergeCell ref="A240:Q240"/>
    <mergeCell ref="A241:Q241"/>
    <mergeCell ref="E103:G103"/>
  </mergeCells>
  <pageMargins left="0.55118110236220474" right="0.55118110236220474" top="0.39370078740157483" bottom="0.6692913385826772" header="0.51181102362204722" footer="0.51181102362204722"/>
  <pageSetup paperSize="8" scale="8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20"/>
  <sheetViews>
    <sheetView workbookViewId="0">
      <selection activeCell="A18" sqref="A18:B20"/>
    </sheetView>
  </sheetViews>
  <sheetFormatPr defaultColWidth="8.77734375" defaultRowHeight="14.4" x14ac:dyDescent="0.3"/>
  <cols>
    <col min="1" max="1" width="12.88671875" style="161" customWidth="1"/>
    <col min="2" max="2" width="8.77734375" style="161"/>
    <col min="3" max="3" width="12.88671875" style="161" bestFit="1" customWidth="1"/>
    <col min="4" max="8" width="11.88671875" style="161" bestFit="1" customWidth="1"/>
    <col min="9" max="9" width="12.44140625" style="161" bestFit="1" customWidth="1"/>
    <col min="10" max="16384" width="8.77734375" style="161"/>
  </cols>
  <sheetData>
    <row r="1" spans="1:9" ht="16.2" thickBot="1" x14ac:dyDescent="0.35">
      <c r="A1" s="246" t="s">
        <v>84</v>
      </c>
      <c r="B1" s="247"/>
      <c r="C1" s="247"/>
      <c r="D1" s="247"/>
      <c r="E1" s="247"/>
      <c r="F1" s="247"/>
      <c r="G1" s="247"/>
      <c r="H1" s="247"/>
      <c r="I1" s="248"/>
    </row>
    <row r="2" spans="1:9" x14ac:dyDescent="0.3">
      <c r="A2" s="162" t="s">
        <v>48</v>
      </c>
      <c r="I2" s="163"/>
    </row>
    <row r="3" spans="1:9" x14ac:dyDescent="0.3">
      <c r="A3" s="162"/>
      <c r="I3" s="163"/>
    </row>
    <row r="4" spans="1:9" x14ac:dyDescent="0.3">
      <c r="A4" s="164" t="s">
        <v>49</v>
      </c>
      <c r="B4" s="165"/>
      <c r="I4" s="163"/>
    </row>
    <row r="5" spans="1:9" x14ac:dyDescent="0.3">
      <c r="A5" s="166" t="s">
        <v>50</v>
      </c>
      <c r="B5" s="167">
        <v>0.88838465170877345</v>
      </c>
      <c r="I5" s="163"/>
    </row>
    <row r="6" spans="1:9" x14ac:dyDescent="0.3">
      <c r="A6" s="166" t="s">
        <v>51</v>
      </c>
      <c r="B6" s="167">
        <v>0.78922728939171871</v>
      </c>
      <c r="I6" s="163"/>
    </row>
    <row r="7" spans="1:9" x14ac:dyDescent="0.3">
      <c r="A7" s="168" t="s">
        <v>52</v>
      </c>
      <c r="B7" s="169">
        <v>0.7423889092565451</v>
      </c>
      <c r="I7" s="163"/>
    </row>
    <row r="8" spans="1:9" x14ac:dyDescent="0.3">
      <c r="A8" s="166" t="s">
        <v>53</v>
      </c>
      <c r="B8" s="167">
        <v>13.354411631351859</v>
      </c>
      <c r="I8" s="163"/>
    </row>
    <row r="9" spans="1:9" x14ac:dyDescent="0.3">
      <c r="A9" s="166" t="s">
        <v>54</v>
      </c>
      <c r="B9" s="167">
        <v>12</v>
      </c>
      <c r="I9" s="163"/>
    </row>
    <row r="10" spans="1:9" x14ac:dyDescent="0.3">
      <c r="A10" s="162"/>
      <c r="I10" s="163"/>
    </row>
    <row r="11" spans="1:9" ht="15" thickBot="1" x14ac:dyDescent="0.35">
      <c r="A11" s="162" t="s">
        <v>55</v>
      </c>
      <c r="I11" s="163"/>
    </row>
    <row r="12" spans="1:9" x14ac:dyDescent="0.3">
      <c r="A12" s="170"/>
      <c r="B12" s="171" t="s">
        <v>60</v>
      </c>
      <c r="C12" s="171" t="s">
        <v>61</v>
      </c>
      <c r="D12" s="171" t="s">
        <v>62</v>
      </c>
      <c r="E12" s="171" t="s">
        <v>63</v>
      </c>
      <c r="F12" s="171" t="s">
        <v>64</v>
      </c>
      <c r="I12" s="163"/>
    </row>
    <row r="13" spans="1:9" x14ac:dyDescent="0.3">
      <c r="A13" s="162" t="s">
        <v>56</v>
      </c>
      <c r="B13" s="161">
        <v>2</v>
      </c>
      <c r="C13" s="161">
        <v>6010.0728957677347</v>
      </c>
      <c r="D13" s="161">
        <v>3005.0364478838674</v>
      </c>
      <c r="E13" s="161">
        <v>16.850012470842099</v>
      </c>
      <c r="F13" s="161">
        <v>9.060761800130094E-4</v>
      </c>
      <c r="I13" s="163"/>
    </row>
    <row r="14" spans="1:9" x14ac:dyDescent="0.3">
      <c r="A14" s="162" t="s">
        <v>57</v>
      </c>
      <c r="B14" s="161">
        <v>9</v>
      </c>
      <c r="C14" s="161">
        <v>1605.0627901762723</v>
      </c>
      <c r="D14" s="161">
        <v>178.34031001958581</v>
      </c>
      <c r="I14" s="163"/>
    </row>
    <row r="15" spans="1:9" ht="15" thickBot="1" x14ac:dyDescent="0.35">
      <c r="A15" s="172" t="s">
        <v>58</v>
      </c>
      <c r="B15" s="173">
        <v>11</v>
      </c>
      <c r="C15" s="173">
        <v>7615.1356859440075</v>
      </c>
      <c r="D15" s="173"/>
      <c r="E15" s="173"/>
      <c r="F15" s="173"/>
      <c r="I15" s="163"/>
    </row>
    <row r="16" spans="1:9" ht="15" thickBot="1" x14ac:dyDescent="0.35">
      <c r="A16" s="162"/>
      <c r="I16" s="163"/>
    </row>
    <row r="17" spans="1:9" x14ac:dyDescent="0.3">
      <c r="A17" s="170"/>
      <c r="B17" s="171" t="s">
        <v>65</v>
      </c>
      <c r="C17" s="171" t="s">
        <v>53</v>
      </c>
      <c r="D17" s="171" t="s">
        <v>66</v>
      </c>
      <c r="E17" s="171" t="s">
        <v>67</v>
      </c>
      <c r="F17" s="171" t="s">
        <v>68</v>
      </c>
      <c r="G17" s="171" t="s">
        <v>69</v>
      </c>
      <c r="H17" s="171" t="s">
        <v>70</v>
      </c>
      <c r="I17" s="174" t="s">
        <v>71</v>
      </c>
    </row>
    <row r="18" spans="1:9" x14ac:dyDescent="0.3">
      <c r="A18" s="162" t="s">
        <v>59</v>
      </c>
      <c r="B18" s="175">
        <v>43.3919717976421</v>
      </c>
      <c r="C18" s="161">
        <v>6.7701924577976413</v>
      </c>
      <c r="D18" s="161">
        <v>6.4092671025422527</v>
      </c>
      <c r="E18" s="161">
        <v>1.2391642808839363E-4</v>
      </c>
      <c r="F18" s="161">
        <v>28.076732435712778</v>
      </c>
      <c r="G18" s="161">
        <v>58.707211159571422</v>
      </c>
      <c r="H18" s="161">
        <v>28.076732435712778</v>
      </c>
      <c r="I18" s="163">
        <v>58.707211159571422</v>
      </c>
    </row>
    <row r="19" spans="1:9" x14ac:dyDescent="0.3">
      <c r="A19" s="176" t="s">
        <v>15</v>
      </c>
      <c r="B19" s="175">
        <v>0.1341044029334367</v>
      </c>
      <c r="C19" s="175">
        <v>5.3284169789515973E-2</v>
      </c>
      <c r="D19" s="175">
        <v>2.5167775619509167</v>
      </c>
      <c r="E19" s="175">
        <v>3.2942369815553478E-2</v>
      </c>
      <c r="F19" s="161">
        <v>1.3567236580327408E-2</v>
      </c>
      <c r="G19" s="161">
        <v>0.25464156928654602</v>
      </c>
      <c r="H19" s="161">
        <v>1.3567236580327408E-2</v>
      </c>
      <c r="I19" s="163">
        <v>0.25464156928654602</v>
      </c>
    </row>
    <row r="20" spans="1:9" ht="15" thickBot="1" x14ac:dyDescent="0.35">
      <c r="A20" s="177" t="s">
        <v>16</v>
      </c>
      <c r="B20" s="178">
        <v>0.2983264033673263</v>
      </c>
      <c r="C20" s="178">
        <v>5.1566031809843177E-2</v>
      </c>
      <c r="D20" s="178">
        <v>5.785327916397482</v>
      </c>
      <c r="E20" s="178">
        <v>2.6429257473658738E-4</v>
      </c>
      <c r="F20" s="173">
        <v>0.18167593515160946</v>
      </c>
      <c r="G20" s="173">
        <v>0.41497687158304314</v>
      </c>
      <c r="H20" s="173">
        <v>0.18167593515160946</v>
      </c>
      <c r="I20" s="179">
        <v>0.41497687158304314</v>
      </c>
    </row>
  </sheetData>
  <mergeCells count="1">
    <mergeCell ref="A1:I1"/>
  </mergeCells>
  <pageMargins left="0.70866141732283472" right="0.70866141732283472" top="0.74803149606299213" bottom="0.74803149606299213" header="0.31496062992125984" footer="0.31496062992125984"/>
  <pageSetup scale="9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9"/>
  <sheetViews>
    <sheetView workbookViewId="0">
      <selection activeCell="F23" sqref="F23"/>
    </sheetView>
  </sheetViews>
  <sheetFormatPr defaultRowHeight="14.4" x14ac:dyDescent="0.3"/>
  <cols>
    <col min="1" max="1" width="12.44140625" bestFit="1" customWidth="1"/>
    <col min="2" max="2" width="11.88671875" bestFit="1" customWidth="1"/>
    <col min="6" max="6" width="11.88671875" bestFit="1" customWidth="1"/>
  </cols>
  <sheetData>
    <row r="1" spans="1:9" x14ac:dyDescent="0.3">
      <c r="A1" t="s">
        <v>48</v>
      </c>
    </row>
    <row r="2" spans="1:9" ht="15" thickBot="1" x14ac:dyDescent="0.35"/>
    <row r="3" spans="1:9" x14ac:dyDescent="0.3">
      <c r="A3" s="112" t="s">
        <v>49</v>
      </c>
      <c r="B3" s="112"/>
    </row>
    <row r="4" spans="1:9" x14ac:dyDescent="0.3">
      <c r="A4" t="s">
        <v>50</v>
      </c>
      <c r="B4">
        <v>0.94214614932868457</v>
      </c>
    </row>
    <row r="5" spans="1:9" x14ac:dyDescent="0.3">
      <c r="A5" t="s">
        <v>51</v>
      </c>
      <c r="B5">
        <v>0.88763936669486798</v>
      </c>
    </row>
    <row r="6" spans="1:9" x14ac:dyDescent="0.3">
      <c r="A6" t="s">
        <v>52</v>
      </c>
      <c r="B6">
        <v>0.86267033707150531</v>
      </c>
    </row>
    <row r="7" spans="1:9" x14ac:dyDescent="0.3">
      <c r="A7" t="s">
        <v>53</v>
      </c>
      <c r="B7">
        <v>9.9700550977465969</v>
      </c>
    </row>
    <row r="8" spans="1:9" ht="15" thickBot="1" x14ac:dyDescent="0.35">
      <c r="A8" s="110" t="s">
        <v>54</v>
      </c>
      <c r="B8" s="110">
        <v>12</v>
      </c>
    </row>
    <row r="10" spans="1:9" ht="15" thickBot="1" x14ac:dyDescent="0.35">
      <c r="A10" t="s">
        <v>55</v>
      </c>
    </row>
    <row r="11" spans="1:9" x14ac:dyDescent="0.3">
      <c r="A11" s="111"/>
      <c r="B11" s="111" t="s">
        <v>60</v>
      </c>
      <c r="C11" s="111" t="s">
        <v>61</v>
      </c>
      <c r="D11" s="111" t="s">
        <v>62</v>
      </c>
      <c r="E11" s="111" t="s">
        <v>63</v>
      </c>
      <c r="F11" s="111" t="s">
        <v>64</v>
      </c>
    </row>
    <row r="12" spans="1:9" x14ac:dyDescent="0.3">
      <c r="A12" t="s">
        <v>56</v>
      </c>
      <c r="B12">
        <v>2</v>
      </c>
      <c r="C12">
        <v>7067.4053787977418</v>
      </c>
      <c r="D12">
        <v>3533.7026893988709</v>
      </c>
      <c r="E12">
        <v>35.54961406527125</v>
      </c>
      <c r="F12">
        <v>5.3427370792278617E-5</v>
      </c>
    </row>
    <row r="13" spans="1:9" x14ac:dyDescent="0.3">
      <c r="A13" t="s">
        <v>57</v>
      </c>
      <c r="B13">
        <v>9</v>
      </c>
      <c r="C13">
        <v>894.61798786892609</v>
      </c>
      <c r="D13">
        <v>99.401998652102904</v>
      </c>
    </row>
    <row r="14" spans="1:9" ht="15" thickBot="1" x14ac:dyDescent="0.35">
      <c r="A14" s="110" t="s">
        <v>58</v>
      </c>
      <c r="B14" s="110">
        <v>11</v>
      </c>
      <c r="C14" s="110">
        <v>7962.0233666666682</v>
      </c>
      <c r="D14" s="110"/>
      <c r="E14" s="110"/>
      <c r="F14" s="110"/>
    </row>
    <row r="15" spans="1:9" ht="15" thickBot="1" x14ac:dyDescent="0.35"/>
    <row r="16" spans="1:9" x14ac:dyDescent="0.3">
      <c r="A16" s="111"/>
      <c r="B16" s="111" t="s">
        <v>65</v>
      </c>
      <c r="C16" s="111" t="s">
        <v>53</v>
      </c>
      <c r="D16" s="111" t="s">
        <v>66</v>
      </c>
      <c r="E16" s="111" t="s">
        <v>67</v>
      </c>
      <c r="F16" s="111" t="s">
        <v>68</v>
      </c>
      <c r="G16" s="111" t="s">
        <v>69</v>
      </c>
      <c r="H16" s="111" t="s">
        <v>70</v>
      </c>
      <c r="I16" s="111" t="s">
        <v>71</v>
      </c>
    </row>
    <row r="17" spans="1:9" x14ac:dyDescent="0.3">
      <c r="A17" t="s">
        <v>59</v>
      </c>
      <c r="B17">
        <v>42.060135515883204</v>
      </c>
      <c r="C17">
        <v>5.4047683055678108</v>
      </c>
      <c r="D17">
        <v>7.7820422889459042</v>
      </c>
      <c r="E17">
        <v>2.7581723377813954E-5</v>
      </c>
      <c r="F17">
        <v>29.833700180178262</v>
      </c>
      <c r="G17">
        <v>54.286570851588145</v>
      </c>
      <c r="H17">
        <v>29.833700180178262</v>
      </c>
      <c r="I17">
        <v>54.286570851588145</v>
      </c>
    </row>
    <row r="18" spans="1:9" x14ac:dyDescent="0.3">
      <c r="A18" t="s">
        <v>15</v>
      </c>
      <c r="B18">
        <v>0.1071207264716303</v>
      </c>
      <c r="C18">
        <v>4.2341154089303126E-2</v>
      </c>
      <c r="D18">
        <v>2.5299434740417901</v>
      </c>
      <c r="E18">
        <v>3.2238361602648105E-2</v>
      </c>
      <c r="F18">
        <v>1.133838146737072E-2</v>
      </c>
      <c r="G18">
        <v>0.20290307147588987</v>
      </c>
      <c r="H18">
        <v>1.133838146737072E-2</v>
      </c>
      <c r="I18">
        <v>0.20290307147588987</v>
      </c>
    </row>
    <row r="19" spans="1:9" ht="15" thickBot="1" x14ac:dyDescent="0.35">
      <c r="A19" s="110" t="s">
        <v>16</v>
      </c>
      <c r="B19" s="110">
        <v>0.27405232786711198</v>
      </c>
      <c r="C19" s="110">
        <v>3.3874892760397693E-2</v>
      </c>
      <c r="D19" s="110">
        <v>8.0901312309835518</v>
      </c>
      <c r="E19" s="110">
        <v>2.0237405933833849E-5</v>
      </c>
      <c r="F19" s="110">
        <v>0.19742199657015727</v>
      </c>
      <c r="G19" s="110">
        <v>0.35068265916406671</v>
      </c>
      <c r="H19" s="110">
        <v>0.19742199657015727</v>
      </c>
      <c r="I19" s="110">
        <v>0.35068265916406671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8"/>
  <sheetViews>
    <sheetView workbookViewId="0">
      <selection activeCell="I20" sqref="I20"/>
    </sheetView>
  </sheetViews>
  <sheetFormatPr defaultRowHeight="14.4" x14ac:dyDescent="0.3"/>
  <cols>
    <col min="1" max="1" width="12.44140625" bestFit="1" customWidth="1"/>
    <col min="2" max="2" width="8.5546875" customWidth="1"/>
    <col min="3" max="3" width="12.88671875" bestFit="1" customWidth="1"/>
    <col min="4" max="5" width="11.88671875" bestFit="1" customWidth="1"/>
    <col min="6" max="6" width="12.44140625" bestFit="1" customWidth="1"/>
  </cols>
  <sheetData>
    <row r="1" spans="1:9" x14ac:dyDescent="0.3">
      <c r="A1" t="s">
        <v>48</v>
      </c>
    </row>
    <row r="2" spans="1:9" ht="15" thickBot="1" x14ac:dyDescent="0.35"/>
    <row r="3" spans="1:9" x14ac:dyDescent="0.3">
      <c r="A3" s="112" t="s">
        <v>49</v>
      </c>
      <c r="B3" s="112"/>
    </row>
    <row r="4" spans="1:9" x14ac:dyDescent="0.3">
      <c r="A4" t="s">
        <v>50</v>
      </c>
      <c r="B4">
        <v>0.83465597117994039</v>
      </c>
    </row>
    <row r="5" spans="1:9" x14ac:dyDescent="0.3">
      <c r="A5" t="s">
        <v>51</v>
      </c>
      <c r="B5">
        <v>0.69665059022632947</v>
      </c>
    </row>
    <row r="6" spans="1:9" x14ac:dyDescent="0.3">
      <c r="A6" t="s">
        <v>52</v>
      </c>
      <c r="B6">
        <v>0.66631564924896236</v>
      </c>
    </row>
    <row r="7" spans="1:9" x14ac:dyDescent="0.3">
      <c r="A7" t="s">
        <v>53</v>
      </c>
      <c r="B7">
        <v>25.531741258119609</v>
      </c>
    </row>
    <row r="8" spans="1:9" ht="15" thickBot="1" x14ac:dyDescent="0.35">
      <c r="A8" s="110" t="s">
        <v>54</v>
      </c>
      <c r="B8" s="110">
        <v>12</v>
      </c>
    </row>
    <row r="10" spans="1:9" ht="15" thickBot="1" x14ac:dyDescent="0.35">
      <c r="A10" t="s">
        <v>55</v>
      </c>
    </row>
    <row r="11" spans="1:9" x14ac:dyDescent="0.3">
      <c r="A11" s="111"/>
      <c r="B11" s="111" t="s">
        <v>60</v>
      </c>
      <c r="C11" s="111" t="s">
        <v>61</v>
      </c>
      <c r="D11" s="111" t="s">
        <v>62</v>
      </c>
      <c r="E11" s="111" t="s">
        <v>63</v>
      </c>
      <c r="F11" s="111" t="s">
        <v>64</v>
      </c>
    </row>
    <row r="12" spans="1:9" x14ac:dyDescent="0.3">
      <c r="A12" t="s">
        <v>56</v>
      </c>
      <c r="B12">
        <v>1</v>
      </c>
      <c r="C12">
        <v>14970.376549950997</v>
      </c>
      <c r="D12">
        <v>14970.376549950997</v>
      </c>
      <c r="E12">
        <v>22.965285831480649</v>
      </c>
      <c r="F12">
        <v>7.3215380377039023E-4</v>
      </c>
    </row>
    <row r="13" spans="1:9" x14ac:dyDescent="0.3">
      <c r="A13" t="s">
        <v>57</v>
      </c>
      <c r="B13">
        <v>10</v>
      </c>
      <c r="C13">
        <v>6518.69811671567</v>
      </c>
      <c r="D13">
        <v>651.86981167156705</v>
      </c>
    </row>
    <row r="14" spans="1:9" ht="15" thickBot="1" x14ac:dyDescent="0.35">
      <c r="A14" s="110" t="s">
        <v>58</v>
      </c>
      <c r="B14" s="110">
        <v>11</v>
      </c>
      <c r="C14" s="110">
        <v>21489.074666666667</v>
      </c>
      <c r="D14" s="110"/>
      <c r="E14" s="110"/>
      <c r="F14" s="110"/>
    </row>
    <row r="15" spans="1:9" ht="15" thickBot="1" x14ac:dyDescent="0.35"/>
    <row r="16" spans="1:9" x14ac:dyDescent="0.3">
      <c r="A16" s="111"/>
      <c r="B16" s="111" t="s">
        <v>65</v>
      </c>
      <c r="C16" s="111" t="s">
        <v>53</v>
      </c>
      <c r="D16" s="111" t="s">
        <v>66</v>
      </c>
      <c r="E16" s="111" t="s">
        <v>67</v>
      </c>
      <c r="F16" s="111" t="s">
        <v>68</v>
      </c>
      <c r="G16" s="111" t="s">
        <v>69</v>
      </c>
      <c r="H16" s="111" t="s">
        <v>70</v>
      </c>
      <c r="I16" s="111" t="s">
        <v>71</v>
      </c>
    </row>
    <row r="17" spans="1:9" x14ac:dyDescent="0.3">
      <c r="A17" t="s">
        <v>59</v>
      </c>
      <c r="B17">
        <v>11.952788807063719</v>
      </c>
      <c r="C17">
        <v>9.4266508342665265</v>
      </c>
      <c r="D17">
        <v>1.267978311407749</v>
      </c>
      <c r="E17">
        <v>0.23353166482113824</v>
      </c>
      <c r="F17">
        <v>-9.0510981608743535</v>
      </c>
      <c r="G17">
        <v>32.956675775001791</v>
      </c>
      <c r="H17">
        <v>-9.0510981608743535</v>
      </c>
      <c r="I17">
        <v>32.956675775001791</v>
      </c>
    </row>
    <row r="18" spans="1:9" ht="15" thickBot="1" x14ac:dyDescent="0.35">
      <c r="A18" s="110" t="s">
        <v>15</v>
      </c>
      <c r="B18" s="110">
        <v>0.43163031202456625</v>
      </c>
      <c r="C18" s="110">
        <v>9.0069138468993046E-2</v>
      </c>
      <c r="D18" s="110">
        <v>4.7922109544009697</v>
      </c>
      <c r="E18" s="110">
        <v>7.3215380377038893E-4</v>
      </c>
      <c r="F18" s="110">
        <v>0.2309437652368713</v>
      </c>
      <c r="G18" s="110">
        <v>0.63231685881226118</v>
      </c>
      <c r="H18" s="110">
        <v>0.2309437652368713</v>
      </c>
      <c r="I18" s="110">
        <v>0.63231685881226118</v>
      </c>
    </row>
  </sheetData>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5"/>
  <sheetViews>
    <sheetView workbookViewId="0">
      <selection activeCell="C17" sqref="C17"/>
    </sheetView>
  </sheetViews>
  <sheetFormatPr defaultRowHeight="14.4" x14ac:dyDescent="0.3"/>
  <cols>
    <col min="1" max="1" width="18.6640625" style="185" customWidth="1"/>
    <col min="2" max="2" width="22.109375" style="185" customWidth="1"/>
    <col min="3" max="3" width="81.33203125" style="185" customWidth="1"/>
  </cols>
  <sheetData>
    <row r="1" spans="1:3" x14ac:dyDescent="0.3">
      <c r="A1" s="249" t="s">
        <v>85</v>
      </c>
      <c r="B1" s="249"/>
      <c r="C1" s="249"/>
    </row>
    <row r="2" spans="1:3" x14ac:dyDescent="0.3">
      <c r="A2" s="180" t="s">
        <v>86</v>
      </c>
      <c r="B2" s="250" t="s">
        <v>93</v>
      </c>
      <c r="C2" s="250"/>
    </row>
    <row r="3" spans="1:3" x14ac:dyDescent="0.3">
      <c r="A3" s="180" t="s">
        <v>87</v>
      </c>
      <c r="B3" s="250" t="s">
        <v>94</v>
      </c>
      <c r="C3" s="250"/>
    </row>
    <row r="4" spans="1:3" x14ac:dyDescent="0.3">
      <c r="A4" s="181" t="s">
        <v>88</v>
      </c>
      <c r="B4" s="181" t="s">
        <v>89</v>
      </c>
      <c r="C4" s="181" t="s">
        <v>90</v>
      </c>
    </row>
    <row r="5" spans="1:3" x14ac:dyDescent="0.3">
      <c r="A5" s="182" t="s">
        <v>91</v>
      </c>
      <c r="B5" s="183">
        <v>45231</v>
      </c>
      <c r="C5" s="184" t="s">
        <v>92</v>
      </c>
    </row>
  </sheetData>
  <mergeCells count="3">
    <mergeCell ref="A1:C1"/>
    <mergeCell ref="B2:C2"/>
    <mergeCell ref="B3:C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6</vt:i4>
      </vt:variant>
      <vt:variant>
        <vt:lpstr>Adlandırılmış Aralıklar</vt:lpstr>
      </vt:variant>
      <vt:variant>
        <vt:i4>2</vt:i4>
      </vt:variant>
    </vt:vector>
  </HeadingPairs>
  <TitlesOfParts>
    <vt:vector size="8" baseType="lpstr">
      <vt:lpstr>Rev 0-2025</vt:lpstr>
      <vt:lpstr>Rev 0-2024</vt:lpstr>
      <vt:lpstr>ELEKTRİK ÇOKLU REG.2024</vt:lpstr>
      <vt:lpstr>elektrik çoklu regresyon2025</vt:lpstr>
      <vt:lpstr>fuel oil regresyon2025</vt:lpstr>
      <vt:lpstr>Revizyon Tablosu</vt:lpstr>
      <vt:lpstr>'Rev 0-2024'!Yazdırma_Başlıkları</vt:lpstr>
      <vt:lpstr>'Rev 0-2025'!Yazdırma_Başlıkları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2025-05-26T22:31:06Z</dcterms:modified>
</cp:coreProperties>
</file>